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NSOLIDADO x VIG." sheetId="1" r:id="rId1"/>
    <sheet name="CONSOLIDADO GRAL" sheetId="2" r:id="rId2"/>
    <sheet name="CONSOLIDADO HASTA 1997" sheetId="3" r:id="rId3"/>
  </sheets>
  <externalReferences>
    <externalReference r:id="rId6"/>
    <externalReference r:id="rId7"/>
    <externalReference r:id="rId8"/>
  </externalReferences>
  <definedNames>
    <definedName name="_xlnm.Print_Area" localSheetId="0">'CONSOLIDADO x VIG.'!$B$1:$G$106</definedName>
  </definedNames>
  <calcPr fullCalcOnLoad="1"/>
</workbook>
</file>

<file path=xl/sharedStrings.xml><?xml version="1.0" encoding="utf-8"?>
<sst xmlns="http://schemas.openxmlformats.org/spreadsheetml/2006/main" count="224" uniqueCount="168">
  <si>
    <t>INSTITUTO DEPARTAMENTAL DE SALUD DE NARIÑO</t>
  </si>
  <si>
    <t>SECRETARIA GENERAL</t>
  </si>
  <si>
    <t>GRUPO SANEAMIENTO APORTES PATRONALES</t>
  </si>
  <si>
    <t>APORTES PATRONALES CONSOLIDADO 1994 A 2001</t>
  </si>
  <si>
    <t>DEPARTAMENTO DE NARIÑO</t>
  </si>
  <si>
    <t>CESANTIAS</t>
  </si>
  <si>
    <t>PENSIONES</t>
  </si>
  <si>
    <t>SALUD</t>
  </si>
  <si>
    <t>TOTAL</t>
  </si>
  <si>
    <t>MUNICIPIO DE SAN JOSE DE ALBAN (1998-2001)</t>
  </si>
  <si>
    <t>MUNICIPIO DE ARBOLEDA (1997-2001)</t>
  </si>
  <si>
    <t>MUNICIPIO BELEN (1997-2001)</t>
  </si>
  <si>
    <t>MUNICIPIO DE BUESACO (1999-2001)</t>
  </si>
  <si>
    <t>MUNICIPIO DE CHACHAGUI (1997-2001)</t>
  </si>
  <si>
    <t>MUNICIPIO COLON GENOVA (1997-2001)</t>
  </si>
  <si>
    <t>MUNICIPIO DE CUMBITARA (1999-2001)</t>
  </si>
  <si>
    <t>MUNICIPIO DEL TABLON DE GOMEZ (1998-2001)</t>
  </si>
  <si>
    <t>MUNICIPIO DE FRANCISCO PIZARRO (1999-2001)</t>
  </si>
  <si>
    <t>MUNICIPIO DE LA CRUZ - HOSPITAL EL BUEN SAMARITANO (1994-2001)</t>
  </si>
  <si>
    <t>MUNICIPIO DE LA UNION - HOSPITAL EDUARDO SANTOS (1994-2001)</t>
  </si>
  <si>
    <t>SECRETARIA MUNICIPAL DE SALUD DE LA UNION (2000-2001)</t>
  </si>
  <si>
    <t>MUNICIPIO DE LEYVA (1999-2001)</t>
  </si>
  <si>
    <t>SECRETARIA MUNICIPAL DE OLAYA HERRERA (1998-2001)</t>
  </si>
  <si>
    <t>MUNICIPIO DE SAN BERNARDO (1998-2001)</t>
  </si>
  <si>
    <t>MUNICIPIO DE SAN LORENZO (1997-2001)</t>
  </si>
  <si>
    <t>MUNICIPIO DE SAN PABLO - ESE HOSPITAL SAN CARLOS (1994-2001)</t>
  </si>
  <si>
    <t>MUNICIPIO DE SAN PEDRO DE CARTAGO (1997-2001)</t>
  </si>
  <si>
    <t>SECRETARIA MUNICIPAL DE SALUD DE TAMINANGO (1998-2001)</t>
  </si>
  <si>
    <t>MUNICIPIO DE TUMACO - HOSPITAL SAN ANDRES (1994-2001)</t>
  </si>
  <si>
    <t>MUNICIPIO DE TUMACO SECRETARIA DE SALUD (1999-2001)</t>
  </si>
  <si>
    <t>INSTITUTO DEPARTAMENTAL DE SALUD DE NARIÑO (1994-2001)</t>
  </si>
  <si>
    <t>HOSPITAL SAN PEDRO - PASTO (1994-2001)</t>
  </si>
  <si>
    <t>SECRETARIA MUNICIPAL DE SALUD DE IPIALES (1994-2001)</t>
  </si>
  <si>
    <t>MUNICIPIO DE SANDONA HOSPITAL CLARITA SANTOS (1994-2001)</t>
  </si>
  <si>
    <t>MUNICIPIO DE CONSACA (1997-2001)</t>
  </si>
  <si>
    <t>MUNICIPIO  DE  CORDOBA (1998-2001)</t>
  </si>
  <si>
    <t>MUNICIPIO DE CUASPUD-CARLOSAMA  (1998-2001)</t>
  </si>
  <si>
    <t>MUNICIPIO DEL ROSARIO (1998-2001)</t>
  </si>
  <si>
    <t>MUNICIPIO DE FUNES (1998-2001)</t>
  </si>
  <si>
    <t>MUNICIPIO DE GUAITARILLA (1998-2001)</t>
  </si>
  <si>
    <t>MUNICIPIO DE RICAURTE (1998-2001)</t>
  </si>
  <si>
    <t>MUNICIPIO DE LA LLANADA (1998-2001)</t>
  </si>
  <si>
    <t>MUNICIPIO DE SANTA CRUZ DE GUACHAVES (1997-2001)</t>
  </si>
  <si>
    <t>SECRETARIA MUNCIPAL DE MALLAMA (1999-2001)</t>
  </si>
  <si>
    <t>SECRETARIA MUNICIPAL DE SALUD DE OSPINA (1999-2001)</t>
  </si>
  <si>
    <t>MUNICIPIO DE LOS ANDES (1998-2001)</t>
  </si>
  <si>
    <t>SECRETARIA MUNICIPAL DE SALUD DE POTOSI (1997-2001)</t>
  </si>
  <si>
    <t>SECRETARIA MUNICIPAL DE POLICARPA (1997-2001)</t>
  </si>
  <si>
    <t>SECRETARIA MUNICIPAL DE SALUD DE PUPIALES (1999-2001)</t>
  </si>
  <si>
    <t>CENTRO DE HABILITACION DEL NIÑO (2001)</t>
  </si>
  <si>
    <t>SECRETARIA MUNICIPAL DE SALUD DE PROVIDENCIA (1999-2001)</t>
  </si>
  <si>
    <t>MUNICIPIO DE ROBERTO PAYAN (1997-2001)</t>
  </si>
  <si>
    <t>MUNICIPIO DE MAGUI PAYAN (1998-2001)</t>
  </si>
  <si>
    <t>MUNICIPIO DE MOSQUERA (1997-2001)</t>
  </si>
  <si>
    <t>MUNICIPIO DE PUERRES (1998-2001)</t>
  </si>
  <si>
    <t>MUNICIPIO DE SANTA BARBARA (1997-2001)</t>
  </si>
  <si>
    <t>SECRETARIA MUNICIPAL DE SALUD DE PASTO (1994-2001)</t>
  </si>
  <si>
    <t>MUNICIPIO DE IMUES (1997-2001)</t>
  </si>
  <si>
    <t>MUNICIPIO DE ALDANA (1997-2001)</t>
  </si>
  <si>
    <t>MUNICIPIO DE ANCUYA (1998-2001)</t>
  </si>
  <si>
    <t>MUNICIPIO DE BARBACOAS (1994-2001)</t>
  </si>
  <si>
    <t>MUNICIPIO CONTADERO (1998-2001)</t>
  </si>
  <si>
    <t>MUNICIPIO DE CUMBAL (1997-2001)</t>
  </si>
  <si>
    <t>MUNICIPIO DE GUALMATAN (1998-2001)</t>
  </si>
  <si>
    <t>MUNICIPIO DE GUACHUCAL (1998-2001)</t>
  </si>
  <si>
    <t>MUNICIPIO DE LA TOLA (1997-2001)</t>
  </si>
  <si>
    <t>MUNICIPIO EL TAMBO (1997-2001)</t>
  </si>
  <si>
    <t>MUNICIPIO LINARES (1998-2001)</t>
  </si>
  <si>
    <t>HOSPITAL SAGRADO CORAZON DE JESUS - EL CHARCO (1994-2001)</t>
  </si>
  <si>
    <t>MUNICIPIO DE ILES (1997-2001)</t>
  </si>
  <si>
    <t>HOSPITAL CIVIL DE IPIALES (1994-2001)</t>
  </si>
  <si>
    <t>MUNICIPIO DE TANGUA (1997-2001)</t>
  </si>
  <si>
    <t>MUNICIPIO DE YACUANQUER (1997-2001)</t>
  </si>
  <si>
    <t>HOSPITAL INFANTIL LOS ANGELES (1994-2001)</t>
  </si>
  <si>
    <t>MUNICIPIO DE TUQUERRES (1994-2001)</t>
  </si>
  <si>
    <t>ENTIDAD</t>
  </si>
  <si>
    <t>CIFRAS EN MILES DE PESOS</t>
  </si>
  <si>
    <t>MUNICIPIO DE SAMANIEGO HOSPITAL LORENCITA VILLEGAS DE SANTOS (1994-2001)</t>
  </si>
  <si>
    <t>MUNICIPIO DE LA FLORIDA (1997-2001)</t>
  </si>
  <si>
    <t>VIGENCIAS 2000-2001</t>
  </si>
  <si>
    <t>VIGENCIA 2001</t>
  </si>
  <si>
    <t>MUNICIPIO DE LA CRUZ - HOSPITAL EL BUEN SAMARITANO</t>
  </si>
  <si>
    <t xml:space="preserve">MUNICIPIO DE LA UNION - HOSPITAL EDUARDO SANTOS </t>
  </si>
  <si>
    <t xml:space="preserve">MUNICIPIO DE SAN PABLO - ESE HOSPITAL SAN CARLOS </t>
  </si>
  <si>
    <t xml:space="preserve">MUNICIPIO DE TUMACO - HOSPITAL SAN ANDRES </t>
  </si>
  <si>
    <t xml:space="preserve">INSTITUTO DEPARTAMENTAL DE SALUD DE NARIÑO </t>
  </si>
  <si>
    <t xml:space="preserve">HOSPITAL SAN PEDRO - PASTO </t>
  </si>
  <si>
    <t xml:space="preserve">SECRETARIA MUNICIPAL DE SALUD DE IPIALES </t>
  </si>
  <si>
    <t xml:space="preserve">MUNICIPIO DE SAMANIEGO HOSPITAL LORENCITA VILLEGAS DE SANTOS </t>
  </si>
  <si>
    <t xml:space="preserve">MUNICIPIO DE SANDONA HOSPITAL CLARITA SANTOS </t>
  </si>
  <si>
    <t xml:space="preserve">SECRETARIA MUNICIPAL DE SALUD DE PASTO </t>
  </si>
  <si>
    <t xml:space="preserve">MUNICIPIO DE BARBACOAS </t>
  </si>
  <si>
    <t xml:space="preserve">HOSPITAL SAGRADO CORAZON DE JESUS - EL CHARCO </t>
  </si>
  <si>
    <t xml:space="preserve">HOSPITAL CIVIL DE IPIALES </t>
  </si>
  <si>
    <t xml:space="preserve">HOSPITAL INFANTIL LOS ANGELES </t>
  </si>
  <si>
    <t xml:space="preserve">MUNICIPIO DE TUQUERRES </t>
  </si>
  <si>
    <t xml:space="preserve">HOSPITAL UNIVERSITARIO DEPARTAMENTAL </t>
  </si>
  <si>
    <t xml:space="preserve">MUNICIPIO DE ARBOLEDA </t>
  </si>
  <si>
    <t xml:space="preserve">MUNICIPIO BELEN </t>
  </si>
  <si>
    <t xml:space="preserve">MUNICIPIO DE CHACHAGUI </t>
  </si>
  <si>
    <t xml:space="preserve">MUNICIPIO COLON GENOVA </t>
  </si>
  <si>
    <t xml:space="preserve">MUNICIPIO DE SAN LORENZO </t>
  </si>
  <si>
    <t xml:space="preserve">MUNICIPIO DE SAN PEDRO DE CARTAGO </t>
  </si>
  <si>
    <t xml:space="preserve">MUNICIPIO DE CONSACA </t>
  </si>
  <si>
    <t xml:space="preserve">MUNICIPIO DE SANTA CRUZ DE GUACHAVES </t>
  </si>
  <si>
    <t xml:space="preserve">SECRETARIA MUNICIPAL DE SALUD DE POTOSI </t>
  </si>
  <si>
    <t xml:space="preserve">SECRETARIA MUNICIPAL DE POLICARPA </t>
  </si>
  <si>
    <t>MUNICIPIO DE ROBERTO PAYAN</t>
  </si>
  <si>
    <t xml:space="preserve">MUNICIPIO DE LA FLORIDA </t>
  </si>
  <si>
    <t xml:space="preserve">MUNICIPIO DE MOSQUERA </t>
  </si>
  <si>
    <t xml:space="preserve">MUNICIPIO DE SANTA BARBARA </t>
  </si>
  <si>
    <t xml:space="preserve">MUNICIPIO DE IMUES </t>
  </si>
  <si>
    <t xml:space="preserve">MUNICIPIO DE ALDANA </t>
  </si>
  <si>
    <t xml:space="preserve">MUNICIPIO DE CUMBAL </t>
  </si>
  <si>
    <t xml:space="preserve">MUNICIPIO DE LA TOLA </t>
  </si>
  <si>
    <t xml:space="preserve">MUNICIPIO EL TAMBO </t>
  </si>
  <si>
    <t xml:space="preserve">MUNICIPIO DE ILES </t>
  </si>
  <si>
    <t xml:space="preserve">MUNICIPIO DE TANGUA </t>
  </si>
  <si>
    <t xml:space="preserve">MUNICIPIO DE YACUANQUER </t>
  </si>
  <si>
    <t xml:space="preserve">MUNICIPIO DE SAN JOSE DE ALBAN </t>
  </si>
  <si>
    <t xml:space="preserve">MUNICIPIO DEL TABLON DE GOMEZ </t>
  </si>
  <si>
    <t xml:space="preserve">SECRETARIA MUNICIPAL DE OLAYA HERRERA </t>
  </si>
  <si>
    <t xml:space="preserve">MUNICIPIO DE SAN BERNARDO </t>
  </si>
  <si>
    <t xml:space="preserve">SECRETARIA MUNICIPAL DE SALUD DE TAMINANGO </t>
  </si>
  <si>
    <t xml:space="preserve">MUNICIPIO  DE  CORDOBA </t>
  </si>
  <si>
    <t xml:space="preserve">MUNICIPIO DE CUASPUD-CARLOSAMA  </t>
  </si>
  <si>
    <t xml:space="preserve">MUNICIPIO DEL ROSARIO </t>
  </si>
  <si>
    <t xml:space="preserve">MUNICIPIO DE FUNES </t>
  </si>
  <si>
    <t xml:space="preserve">MUNICIPIO DE GUAITARILLA </t>
  </si>
  <si>
    <t xml:space="preserve">MUNICIPIO DE RICAURTE </t>
  </si>
  <si>
    <t xml:space="preserve">MUNICIPIO DE LA LLANADA </t>
  </si>
  <si>
    <t xml:space="preserve">MUNICIPIO DE LOS ANDES </t>
  </si>
  <si>
    <t xml:space="preserve">MUNICIPIO DE PUERRES </t>
  </si>
  <si>
    <t xml:space="preserve">MUNICIPIO DE MAGUI PAYAN </t>
  </si>
  <si>
    <t xml:space="preserve">MUNICIPIO DE ANCUYA </t>
  </si>
  <si>
    <t xml:space="preserve">MUNICIPIO CONTADERO </t>
  </si>
  <si>
    <t xml:space="preserve">MUNICIPIO DE GUALMATAN </t>
  </si>
  <si>
    <t xml:space="preserve">MUNICIPIO DE GUACHUCAL </t>
  </si>
  <si>
    <t xml:space="preserve">MUNICIPIO LINARES </t>
  </si>
  <si>
    <t xml:space="preserve">MUNICIPIO DE BUESACO </t>
  </si>
  <si>
    <t xml:space="preserve">MUNICIPIO DE CUMBITARA </t>
  </si>
  <si>
    <t xml:space="preserve">MUNICIPIO DE FRANCISCO PIZARRO </t>
  </si>
  <si>
    <t xml:space="preserve">MUNICIPIO DE LEYVA </t>
  </si>
  <si>
    <t xml:space="preserve">MUNICIPIO DE TUMACO SECRETARIA DE SALUD </t>
  </si>
  <si>
    <t xml:space="preserve">SECRETARIA MUNCIPAL DE MALLAMA </t>
  </si>
  <si>
    <t xml:space="preserve">SECRETARIA MUNICIPAL DE SALUD DE OSPINA </t>
  </si>
  <si>
    <t xml:space="preserve">SECRETARIA MUNICIPAL DE SALUD DE PUPIALES </t>
  </si>
  <si>
    <t xml:space="preserve">SECRETARIA MUNICIPAL DE SALUD DE PROVIDENCIA </t>
  </si>
  <si>
    <t xml:space="preserve">SECRETARIA MUNICIPAL DE SALUD DE LA UNION </t>
  </si>
  <si>
    <t xml:space="preserve">CENTRO DE HABILITACION DEL NIÑO </t>
  </si>
  <si>
    <t>VIGENCIAS 1994-2001 (16)</t>
  </si>
  <si>
    <t>VIGENCIAS 1997-2001 (22)</t>
  </si>
  <si>
    <t>VIGENCIAS 1998-2001 (20)</t>
  </si>
  <si>
    <t>VIGENCIAS 1999-2001 (9)</t>
  </si>
  <si>
    <t>HOSPITAL UNIVERSITARIO DEPARTAMENTAL (1994-2001)</t>
  </si>
  <si>
    <t>TOTALES $</t>
  </si>
  <si>
    <t xml:space="preserve">VIGENCIAS 1994-1997 </t>
  </si>
  <si>
    <t>VIGENCIAS 1997</t>
  </si>
  <si>
    <t>SUBTOTAL</t>
  </si>
  <si>
    <t>%</t>
  </si>
  <si>
    <t>HOSPITAL SAN ANDRES DE TUMACO</t>
  </si>
  <si>
    <t xml:space="preserve">HOSPITAL SAN JOSE DE TUQUERRES </t>
  </si>
  <si>
    <t xml:space="preserve">HOSPITAL EDUARDO SANTOS </t>
  </si>
  <si>
    <t xml:space="preserve">HOSPITAL LORENCITA VILLEGAS DE SANTOS </t>
  </si>
  <si>
    <t xml:space="preserve">HOSPITAL SAN ANTONIO DE BARBACOAS </t>
  </si>
  <si>
    <t xml:space="preserve">HOSPITAL SAN CARLOS DE SAN PABLO </t>
  </si>
  <si>
    <t>HOSPITAL CLARITA SANTOS SANDONA</t>
  </si>
  <si>
    <t>HOSPITAL EL BUEN SAMARITANO DE LA CRUZ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</si>
</sst>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_-;\-* #,##0.0_-;_-* &quot;-&quot;??_-;_-@_-"/>
    <numFmt numFmtId="181" formatCode="_-* #,##0.000_-;\-* #,##0.000_-;_-* &quot;-&quot;??_-;_-@_-"/>
    <numFmt numFmtId="182" formatCode="#,##0.0"/>
    <numFmt numFmtId="183" formatCode="#,##0.000"/>
    <numFmt numFmtId="184" formatCode="#,##0.0000"/>
    <numFmt numFmtId="185" formatCode="#,##0.00000"/>
  </numFmts>
  <fonts count="24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16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9" fontId="5" fillId="0" borderId="0" xfId="52" applyFont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salazar\CONFIG~1\Temp\Rar$DI02.235\APORTES%20PATRONALES%20%201.994%20A%202.001ZONA%20NO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salazar\CONFIG~1\Temp\Rar$DI02.235\SANEAMIENTO\PAMELA\SF%20CONSOLIDADO%201994-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salazar\CONFIG~1\Temp\Rar$DI02.235\APORTES%20SITUADO%20FISCAL%20CONSOLIDADO%201994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AN"/>
      <sheetName val="ARBOLEDA"/>
      <sheetName val="BELEN"/>
      <sheetName val="BUESACO"/>
      <sheetName val="CHACHAGUI"/>
      <sheetName val="COLON GENOVA"/>
      <sheetName val="CUMBITARA"/>
      <sheetName val="EL TABLON DE GOMEZ"/>
      <sheetName val="FRANCISCO PIZARRO"/>
      <sheetName val="LA CRUZ"/>
      <sheetName val="LA UNION EDUARDO STOS"/>
      <sheetName val="LA UNION SEC. MPAL DE SALUD"/>
      <sheetName val="LEYVA"/>
      <sheetName val="OLAYA HERRERA"/>
      <sheetName val="SAN BERNARDO"/>
      <sheetName val="SAN LORENZO"/>
      <sheetName val="SAN PABLO"/>
      <sheetName val="SAN PEDRO DE CARTAGO"/>
      <sheetName val="TAMINANGO"/>
      <sheetName val="TUMACO HOS. SAN ANDRES"/>
      <sheetName val="TUMACO SEC. MPAL DE SALUD"/>
      <sheetName val="CONSOLIDADO"/>
    </sheetNames>
    <sheetDataSet>
      <sheetData sheetId="0">
        <row r="11">
          <cell r="R11">
            <v>59672</v>
          </cell>
        </row>
        <row r="17">
          <cell r="R17">
            <v>50407</v>
          </cell>
        </row>
        <row r="23">
          <cell r="R23">
            <v>40474</v>
          </cell>
        </row>
      </sheetData>
      <sheetData sheetId="1">
        <row r="12">
          <cell r="I12">
            <v>9575</v>
          </cell>
          <cell r="R12">
            <v>70736</v>
          </cell>
        </row>
        <row r="17">
          <cell r="I17">
            <v>5154</v>
          </cell>
          <cell r="R17">
            <v>58093</v>
          </cell>
        </row>
        <row r="23">
          <cell r="I23">
            <v>4044</v>
          </cell>
          <cell r="R23">
            <v>47084</v>
          </cell>
        </row>
      </sheetData>
      <sheetData sheetId="2">
        <row r="13">
          <cell r="I13">
            <v>824</v>
          </cell>
          <cell r="R13">
            <v>48732</v>
          </cell>
        </row>
        <row r="17">
          <cell r="I17">
            <v>291</v>
          </cell>
          <cell r="R17">
            <v>25015</v>
          </cell>
        </row>
        <row r="23">
          <cell r="I23">
            <v>470</v>
          </cell>
          <cell r="R23">
            <v>20007</v>
          </cell>
        </row>
      </sheetData>
      <sheetData sheetId="3">
        <row r="15">
          <cell r="R15">
            <v>43367</v>
          </cell>
        </row>
        <row r="23">
          <cell r="R23">
            <v>32347</v>
          </cell>
        </row>
        <row r="31">
          <cell r="R31">
            <v>16996</v>
          </cell>
        </row>
      </sheetData>
      <sheetData sheetId="4">
        <row r="14">
          <cell r="I14">
            <v>4339</v>
          </cell>
          <cell r="R14">
            <v>70251</v>
          </cell>
        </row>
        <row r="20">
          <cell r="I20">
            <v>2041</v>
          </cell>
          <cell r="R20">
            <v>29246</v>
          </cell>
        </row>
        <row r="24">
          <cell r="I24">
            <v>0</v>
          </cell>
          <cell r="R24">
            <v>21496</v>
          </cell>
        </row>
      </sheetData>
      <sheetData sheetId="5">
        <row r="13">
          <cell r="I13">
            <v>7263</v>
          </cell>
          <cell r="R13">
            <v>63967</v>
          </cell>
        </row>
        <row r="17">
          <cell r="I17">
            <v>4974</v>
          </cell>
          <cell r="R17">
            <v>56481</v>
          </cell>
        </row>
        <row r="23">
          <cell r="I23">
            <v>3930</v>
          </cell>
          <cell r="R23">
            <v>41689</v>
          </cell>
        </row>
      </sheetData>
      <sheetData sheetId="6">
        <row r="13">
          <cell r="R13">
            <v>34912</v>
          </cell>
        </row>
        <row r="18">
          <cell r="R18">
            <v>10386</v>
          </cell>
        </row>
        <row r="23">
          <cell r="R23">
            <v>8781</v>
          </cell>
        </row>
      </sheetData>
      <sheetData sheetId="7">
        <row r="16">
          <cell r="R16">
            <v>73999</v>
          </cell>
        </row>
        <row r="24">
          <cell r="R24">
            <v>65439</v>
          </cell>
        </row>
        <row r="30">
          <cell r="R30">
            <v>51703</v>
          </cell>
        </row>
      </sheetData>
      <sheetData sheetId="8">
        <row r="11">
          <cell r="R11">
            <v>24011</v>
          </cell>
        </row>
        <row r="15">
          <cell r="R15">
            <v>15488</v>
          </cell>
        </row>
        <row r="20">
          <cell r="R20">
            <v>14191</v>
          </cell>
        </row>
      </sheetData>
      <sheetData sheetId="9">
        <row r="13">
          <cell r="R13">
            <v>465687</v>
          </cell>
          <cell r="S13">
            <v>102509</v>
          </cell>
        </row>
        <row r="20">
          <cell r="R20">
            <v>215929</v>
          </cell>
          <cell r="S20">
            <v>62967</v>
          </cell>
        </row>
        <row r="26">
          <cell r="R26">
            <v>183939</v>
          </cell>
          <cell r="S26">
            <v>59461</v>
          </cell>
        </row>
      </sheetData>
      <sheetData sheetId="10">
        <row r="14">
          <cell r="R14">
            <v>736196</v>
          </cell>
          <cell r="S14">
            <v>162693</v>
          </cell>
        </row>
        <row r="23">
          <cell r="R23">
            <v>637227</v>
          </cell>
          <cell r="S23">
            <v>230943</v>
          </cell>
        </row>
        <row r="33">
          <cell r="R33">
            <v>507447</v>
          </cell>
          <cell r="S33">
            <v>142137</v>
          </cell>
        </row>
      </sheetData>
      <sheetData sheetId="11">
        <row r="12">
          <cell r="R12">
            <v>22987</v>
          </cell>
        </row>
        <row r="16">
          <cell r="R16">
            <v>20552</v>
          </cell>
        </row>
        <row r="21">
          <cell r="R21">
            <v>16240</v>
          </cell>
        </row>
      </sheetData>
      <sheetData sheetId="12">
        <row r="14">
          <cell r="R14">
            <v>24425</v>
          </cell>
        </row>
        <row r="19">
          <cell r="R19">
            <v>15630</v>
          </cell>
        </row>
        <row r="24">
          <cell r="R24">
            <v>12671</v>
          </cell>
        </row>
      </sheetData>
      <sheetData sheetId="13">
        <row r="13">
          <cell r="R13">
            <v>50063</v>
          </cell>
        </row>
        <row r="19">
          <cell r="R19">
            <v>54753</v>
          </cell>
        </row>
        <row r="24">
          <cell r="R24">
            <v>54470</v>
          </cell>
        </row>
      </sheetData>
      <sheetData sheetId="14">
        <row r="11">
          <cell r="R11">
            <v>12062</v>
          </cell>
        </row>
        <row r="16">
          <cell r="R16">
            <v>5327</v>
          </cell>
        </row>
        <row r="21">
          <cell r="R21">
            <v>4321</v>
          </cell>
        </row>
      </sheetData>
      <sheetData sheetId="15">
        <row r="14">
          <cell r="I14">
            <v>4144</v>
          </cell>
          <cell r="R14">
            <v>68248</v>
          </cell>
        </row>
        <row r="20">
          <cell r="I20">
            <v>1101</v>
          </cell>
          <cell r="R20">
            <v>56850</v>
          </cell>
        </row>
        <row r="26">
          <cell r="I26">
            <v>5255</v>
          </cell>
          <cell r="R26">
            <v>35084</v>
          </cell>
        </row>
      </sheetData>
      <sheetData sheetId="16">
        <row r="13">
          <cell r="R13">
            <v>439796</v>
          </cell>
          <cell r="S13">
            <v>97587</v>
          </cell>
        </row>
        <row r="21">
          <cell r="R21">
            <v>303243</v>
          </cell>
          <cell r="S21">
            <v>81766</v>
          </cell>
        </row>
        <row r="28">
          <cell r="R28">
            <v>256750</v>
          </cell>
          <cell r="S28">
            <v>81759</v>
          </cell>
        </row>
      </sheetData>
      <sheetData sheetId="17">
        <row r="12">
          <cell r="I12">
            <v>500</v>
          </cell>
          <cell r="R12">
            <v>32518</v>
          </cell>
        </row>
        <row r="17">
          <cell r="I17">
            <v>502</v>
          </cell>
          <cell r="R17">
            <v>36078</v>
          </cell>
        </row>
        <row r="23">
          <cell r="I23">
            <v>496</v>
          </cell>
          <cell r="R23">
            <v>16589</v>
          </cell>
        </row>
      </sheetData>
      <sheetData sheetId="18">
        <row r="11">
          <cell r="R11">
            <v>107171</v>
          </cell>
        </row>
        <row r="16">
          <cell r="R16">
            <v>60550</v>
          </cell>
        </row>
        <row r="22">
          <cell r="R22">
            <v>50072</v>
          </cell>
        </row>
      </sheetData>
      <sheetData sheetId="19">
        <row r="14">
          <cell r="R14">
            <v>1859873</v>
          </cell>
          <cell r="S14">
            <v>410830</v>
          </cell>
        </row>
        <row r="24">
          <cell r="R24">
            <v>1517342</v>
          </cell>
          <cell r="S24">
            <v>397729</v>
          </cell>
        </row>
        <row r="32">
          <cell r="R32">
            <v>1196015</v>
          </cell>
          <cell r="S32">
            <v>328791</v>
          </cell>
        </row>
      </sheetData>
      <sheetData sheetId="20">
        <row r="11">
          <cell r="R11">
            <v>267075</v>
          </cell>
        </row>
        <row r="16">
          <cell r="R16">
            <v>151835</v>
          </cell>
        </row>
        <row r="23">
          <cell r="R23">
            <v>139446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SN"/>
    </sheetNames>
    <sheetDataSet>
      <sheetData sheetId="0">
        <row r="17">
          <cell r="R17">
            <v>3476932</v>
          </cell>
        </row>
        <row r="28">
          <cell r="R28">
            <v>1317646</v>
          </cell>
        </row>
        <row r="38">
          <cell r="R38">
            <v>1040533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DSN"/>
      <sheetName val="HOSPITAL SAN PEDRO"/>
      <sheetName val="SECRETARIA DE SALUD DE IPIALES"/>
      <sheetName val="HOSPITAL SAMANIEGO"/>
      <sheetName val="HOSPITAL SANDONA"/>
      <sheetName val="CONSACA"/>
      <sheetName val="CORDOBA"/>
      <sheetName val="CUASPUD-CARLOSAMA"/>
      <sheetName val="MUNICIPIO DEL ROSARIO"/>
      <sheetName val="FUNES"/>
      <sheetName val="GUAITARILLA"/>
      <sheetName val="LA FLORIDA"/>
      <sheetName val="RICAURTE"/>
      <sheetName val="LA LLANADA"/>
      <sheetName val="SANTA CRUZ GUACHAVEZ"/>
      <sheetName val="MALLAMA"/>
      <sheetName val="OSPINA"/>
      <sheetName val="LOS ANDES"/>
      <sheetName val="POTOSI"/>
      <sheetName val="POLICARPA"/>
      <sheetName val="PUPIALES"/>
      <sheetName val="CEHANI"/>
      <sheetName val="PROVIDENCIA"/>
      <sheetName val="ROBERTO PAYAN"/>
      <sheetName val="MAGUI PAYAN"/>
      <sheetName val="MOSQUERA"/>
      <sheetName val="PUERRES"/>
      <sheetName val="SANTA BARBARA"/>
      <sheetName val="SECRETARIA DE SALUD DE PASTO"/>
      <sheetName val="IMUES"/>
      <sheetName val="ALDANA"/>
      <sheetName val="ANCUYA"/>
      <sheetName val="BARBACOAS"/>
      <sheetName val="CONTADERO"/>
      <sheetName val="CUMBAL"/>
      <sheetName val="GUALMATAN"/>
      <sheetName val="GUACHUCAL"/>
      <sheetName val="LA TOLA"/>
      <sheetName val="EL TAMBO"/>
      <sheetName val="LINARES"/>
      <sheetName val="EL CHARCO"/>
      <sheetName val="ILES"/>
      <sheetName val="HCIPIALES"/>
      <sheetName val="TANGUA"/>
      <sheetName val="YACUANQUER"/>
      <sheetName val="HILA"/>
      <sheetName val="TUQUERRES"/>
      <sheetName val="HDEP"/>
      <sheetName val="Hoja1"/>
    </sheetNames>
    <sheetDataSet>
      <sheetData sheetId="0">
        <row r="17">
          <cell r="S17">
            <v>882028</v>
          </cell>
        </row>
        <row r="28">
          <cell r="S28">
            <v>425493</v>
          </cell>
        </row>
        <row r="38">
          <cell r="S38">
            <v>338818</v>
          </cell>
        </row>
      </sheetData>
      <sheetData sheetId="1">
        <row r="18">
          <cell r="R18">
            <v>2833093</v>
          </cell>
          <cell r="S18">
            <v>515287</v>
          </cell>
        </row>
        <row r="29">
          <cell r="R29">
            <v>2418092</v>
          </cell>
          <cell r="S29">
            <v>745007</v>
          </cell>
        </row>
        <row r="36">
          <cell r="R36">
            <v>1921362</v>
          </cell>
        </row>
        <row r="37">
          <cell r="S37">
            <v>1840598</v>
          </cell>
        </row>
      </sheetData>
      <sheetData sheetId="2">
        <row r="14">
          <cell r="R14">
            <v>575613</v>
          </cell>
          <cell r="S14">
            <v>135187</v>
          </cell>
        </row>
        <row r="22">
          <cell r="R22">
            <v>245252</v>
          </cell>
          <cell r="S22">
            <v>66730</v>
          </cell>
        </row>
        <row r="29">
          <cell r="R29">
            <v>178496</v>
          </cell>
          <cell r="S29">
            <v>38416</v>
          </cell>
        </row>
      </sheetData>
      <sheetData sheetId="3">
        <row r="14">
          <cell r="R14">
            <v>940180</v>
          </cell>
          <cell r="S14">
            <v>257961</v>
          </cell>
        </row>
        <row r="23">
          <cell r="R23">
            <v>358927</v>
          </cell>
          <cell r="S23">
            <v>118707</v>
          </cell>
        </row>
        <row r="29">
          <cell r="R29">
            <v>277386</v>
          </cell>
          <cell r="S29">
            <v>88224</v>
          </cell>
        </row>
      </sheetData>
      <sheetData sheetId="4">
        <row r="15">
          <cell r="R15">
            <v>584118</v>
          </cell>
          <cell r="S15">
            <v>154298</v>
          </cell>
        </row>
        <row r="25">
          <cell r="R25">
            <v>241356</v>
          </cell>
          <cell r="S25">
            <v>123345</v>
          </cell>
        </row>
        <row r="34">
          <cell r="R34">
            <v>160689</v>
          </cell>
          <cell r="S34">
            <v>67475</v>
          </cell>
        </row>
      </sheetData>
      <sheetData sheetId="5">
        <row r="14">
          <cell r="I14">
            <v>18002</v>
          </cell>
          <cell r="R14">
            <v>100162</v>
          </cell>
        </row>
        <row r="21">
          <cell r="I21">
            <v>8312</v>
          </cell>
          <cell r="R21">
            <v>74770</v>
          </cell>
        </row>
        <row r="26">
          <cell r="I26">
            <v>6567</v>
          </cell>
          <cell r="R26">
            <v>59089</v>
          </cell>
        </row>
      </sheetData>
      <sheetData sheetId="6">
        <row r="13">
          <cell r="R13">
            <v>36985</v>
          </cell>
        </row>
        <row r="17">
          <cell r="R17">
            <v>20369</v>
          </cell>
        </row>
        <row r="21">
          <cell r="R21">
            <v>16096</v>
          </cell>
        </row>
      </sheetData>
      <sheetData sheetId="7">
        <row r="12">
          <cell r="R12">
            <v>32322</v>
          </cell>
        </row>
        <row r="16">
          <cell r="R16">
            <v>19458</v>
          </cell>
        </row>
        <row r="20">
          <cell r="R20">
            <v>15373</v>
          </cell>
        </row>
      </sheetData>
      <sheetData sheetId="8">
        <row r="13">
          <cell r="R13">
            <v>25931</v>
          </cell>
        </row>
        <row r="17">
          <cell r="R17">
            <v>14798</v>
          </cell>
        </row>
        <row r="21">
          <cell r="R21">
            <v>11691</v>
          </cell>
        </row>
      </sheetData>
      <sheetData sheetId="9">
        <row r="14">
          <cell r="R14">
            <v>28188</v>
          </cell>
        </row>
        <row r="19">
          <cell r="R19">
            <v>17549</v>
          </cell>
        </row>
        <row r="23">
          <cell r="R23">
            <v>13860</v>
          </cell>
        </row>
      </sheetData>
      <sheetData sheetId="10">
        <row r="15">
          <cell r="R15">
            <v>95321</v>
          </cell>
        </row>
        <row r="24">
          <cell r="R24">
            <v>63836</v>
          </cell>
        </row>
        <row r="32">
          <cell r="R32">
            <v>51606</v>
          </cell>
        </row>
      </sheetData>
      <sheetData sheetId="11">
        <row r="13">
          <cell r="I13">
            <v>5174</v>
          </cell>
          <cell r="R13">
            <v>123814</v>
          </cell>
        </row>
        <row r="21">
          <cell r="I21">
            <v>3382</v>
          </cell>
          <cell r="R21">
            <v>37502</v>
          </cell>
        </row>
        <row r="26">
          <cell r="I26">
            <v>2673</v>
          </cell>
          <cell r="R26">
            <v>29647</v>
          </cell>
        </row>
      </sheetData>
      <sheetData sheetId="12">
        <row r="13">
          <cell r="R13">
            <v>102767</v>
          </cell>
        </row>
        <row r="18">
          <cell r="R18">
            <v>31300</v>
          </cell>
        </row>
        <row r="24">
          <cell r="R24">
            <v>24731</v>
          </cell>
        </row>
      </sheetData>
      <sheetData sheetId="13">
        <row r="12">
          <cell r="R12">
            <v>33468</v>
          </cell>
        </row>
        <row r="15">
          <cell r="R15">
            <v>5454</v>
          </cell>
        </row>
        <row r="18">
          <cell r="R18">
            <v>4345</v>
          </cell>
        </row>
      </sheetData>
      <sheetData sheetId="14">
        <row r="13">
          <cell r="I13">
            <v>5006</v>
          </cell>
          <cell r="R13">
            <v>30748</v>
          </cell>
        </row>
        <row r="17">
          <cell r="I17">
            <v>1256</v>
          </cell>
          <cell r="R17">
            <v>11447</v>
          </cell>
        </row>
        <row r="21">
          <cell r="I21">
            <v>992</v>
          </cell>
          <cell r="R21">
            <v>9044</v>
          </cell>
        </row>
      </sheetData>
      <sheetData sheetId="15">
        <row r="12">
          <cell r="R12">
            <v>32769</v>
          </cell>
        </row>
        <row r="17">
          <cell r="R17">
            <v>19659</v>
          </cell>
        </row>
        <row r="22">
          <cell r="R22">
            <v>16943</v>
          </cell>
        </row>
      </sheetData>
      <sheetData sheetId="16">
        <row r="12">
          <cell r="R12">
            <v>37023</v>
          </cell>
        </row>
        <row r="17">
          <cell r="R17">
            <v>17381</v>
          </cell>
        </row>
        <row r="22">
          <cell r="R22">
            <v>12915</v>
          </cell>
        </row>
      </sheetData>
      <sheetData sheetId="17">
        <row r="12">
          <cell r="R12">
            <v>61901</v>
          </cell>
        </row>
        <row r="17">
          <cell r="R17">
            <v>43890</v>
          </cell>
        </row>
        <row r="23">
          <cell r="R23">
            <v>34678</v>
          </cell>
        </row>
      </sheetData>
      <sheetData sheetId="18">
        <row r="12">
          <cell r="I12">
            <v>4450</v>
          </cell>
          <cell r="R12">
            <v>43881</v>
          </cell>
        </row>
        <row r="16">
          <cell r="I16">
            <v>4137</v>
          </cell>
          <cell r="R16">
            <v>41500</v>
          </cell>
        </row>
        <row r="22">
          <cell r="I22">
            <v>3268</v>
          </cell>
          <cell r="R22">
            <v>34360</v>
          </cell>
        </row>
      </sheetData>
      <sheetData sheetId="19">
        <row r="13">
          <cell r="I13">
            <v>4497</v>
          </cell>
          <cell r="R13">
            <v>51516</v>
          </cell>
        </row>
        <row r="18">
          <cell r="I18">
            <v>2091</v>
          </cell>
          <cell r="R18">
            <v>38898</v>
          </cell>
        </row>
        <row r="24">
          <cell r="I24">
            <v>1652</v>
          </cell>
          <cell r="R24">
            <v>32409</v>
          </cell>
        </row>
      </sheetData>
      <sheetData sheetId="20">
        <row r="12">
          <cell r="R12">
            <v>44366</v>
          </cell>
        </row>
        <row r="16">
          <cell r="R16">
            <v>40695</v>
          </cell>
        </row>
        <row r="21">
          <cell r="R21">
            <v>32343</v>
          </cell>
        </row>
      </sheetData>
      <sheetData sheetId="21">
        <row r="12">
          <cell r="Q12">
            <v>15418</v>
          </cell>
        </row>
        <row r="17">
          <cell r="Q17">
            <v>15343</v>
          </cell>
        </row>
        <row r="21">
          <cell r="Q21">
            <v>12123</v>
          </cell>
        </row>
      </sheetData>
      <sheetData sheetId="22">
        <row r="13">
          <cell r="R13">
            <v>13033</v>
          </cell>
        </row>
        <row r="17">
          <cell r="R17">
            <v>3995</v>
          </cell>
        </row>
        <row r="21">
          <cell r="R21">
            <v>3333</v>
          </cell>
        </row>
      </sheetData>
      <sheetData sheetId="23">
        <row r="12">
          <cell r="I12">
            <v>4176</v>
          </cell>
          <cell r="R12">
            <v>50435</v>
          </cell>
        </row>
        <row r="15">
          <cell r="R15">
            <v>50189</v>
          </cell>
        </row>
        <row r="20">
          <cell r="R20">
            <v>35355</v>
          </cell>
        </row>
      </sheetData>
      <sheetData sheetId="24">
        <row r="12">
          <cell r="R12">
            <v>38122</v>
          </cell>
        </row>
        <row r="15">
          <cell r="R15">
            <v>28379</v>
          </cell>
        </row>
        <row r="20">
          <cell r="R20">
            <v>23039</v>
          </cell>
        </row>
      </sheetData>
      <sheetData sheetId="25">
        <row r="13">
          <cell r="I13">
            <v>458</v>
          </cell>
          <cell r="R13">
            <v>29407</v>
          </cell>
        </row>
        <row r="20">
          <cell r="I20">
            <v>3325</v>
          </cell>
          <cell r="R20">
            <v>33154</v>
          </cell>
        </row>
        <row r="24">
          <cell r="I24">
            <v>2438</v>
          </cell>
          <cell r="R24">
            <v>32921</v>
          </cell>
        </row>
      </sheetData>
      <sheetData sheetId="26">
        <row r="12">
          <cell r="R12">
            <v>64140</v>
          </cell>
        </row>
        <row r="16">
          <cell r="R16">
            <v>39386</v>
          </cell>
        </row>
        <row r="21">
          <cell r="R21">
            <v>31138</v>
          </cell>
        </row>
      </sheetData>
      <sheetData sheetId="27">
        <row r="12">
          <cell r="I12">
            <v>539</v>
          </cell>
          <cell r="R12">
            <v>28009</v>
          </cell>
        </row>
        <row r="16">
          <cell r="I16">
            <v>4838</v>
          </cell>
          <cell r="R16">
            <v>40914</v>
          </cell>
        </row>
        <row r="20">
          <cell r="R20">
            <v>27000</v>
          </cell>
        </row>
      </sheetData>
      <sheetData sheetId="28">
        <row r="16">
          <cell r="R16">
            <v>741989</v>
          </cell>
          <cell r="S16">
            <v>172857</v>
          </cell>
        </row>
        <row r="29">
          <cell r="R29">
            <v>611247</v>
          </cell>
          <cell r="S29">
            <v>157106</v>
          </cell>
        </row>
        <row r="40">
          <cell r="R40">
            <v>414871</v>
          </cell>
          <cell r="S40">
            <v>61046</v>
          </cell>
        </row>
      </sheetData>
      <sheetData sheetId="29">
        <row r="13">
          <cell r="I13">
            <v>7249</v>
          </cell>
          <cell r="R13">
            <v>54805</v>
          </cell>
        </row>
        <row r="18">
          <cell r="I18">
            <v>3672</v>
          </cell>
          <cell r="R18">
            <v>44894</v>
          </cell>
        </row>
        <row r="22">
          <cell r="I22">
            <v>3160</v>
          </cell>
          <cell r="R22">
            <v>35680</v>
          </cell>
        </row>
      </sheetData>
      <sheetData sheetId="30">
        <row r="13">
          <cell r="I13">
            <v>11806</v>
          </cell>
          <cell r="R13">
            <v>82856</v>
          </cell>
        </row>
        <row r="20">
          <cell r="I20">
            <v>7971</v>
          </cell>
          <cell r="R20">
            <v>59816</v>
          </cell>
        </row>
        <row r="27">
          <cell r="I27">
            <v>6298</v>
          </cell>
          <cell r="R27">
            <v>47260</v>
          </cell>
        </row>
      </sheetData>
      <sheetData sheetId="31">
        <row r="11">
          <cell r="R11">
            <v>54698</v>
          </cell>
        </row>
        <row r="14">
          <cell r="R14">
            <v>38528</v>
          </cell>
        </row>
        <row r="19">
          <cell r="R19">
            <v>30443</v>
          </cell>
        </row>
      </sheetData>
      <sheetData sheetId="32">
        <row r="13">
          <cell r="R13">
            <v>716212</v>
          </cell>
          <cell r="S13">
            <v>173984</v>
          </cell>
        </row>
        <row r="21">
          <cell r="R21">
            <v>355296</v>
          </cell>
          <cell r="S21">
            <v>86680</v>
          </cell>
        </row>
        <row r="28">
          <cell r="R28">
            <v>316645</v>
          </cell>
          <cell r="S28">
            <v>43382</v>
          </cell>
        </row>
      </sheetData>
      <sheetData sheetId="33">
        <row r="12">
          <cell r="R12">
            <v>47404</v>
          </cell>
        </row>
        <row r="16">
          <cell r="R16">
            <v>28168</v>
          </cell>
        </row>
        <row r="21">
          <cell r="R21">
            <v>20383</v>
          </cell>
        </row>
      </sheetData>
      <sheetData sheetId="34">
        <row r="13">
          <cell r="I13">
            <v>21182</v>
          </cell>
          <cell r="R13">
            <v>385475</v>
          </cell>
        </row>
        <row r="19">
          <cell r="I19">
            <v>14761</v>
          </cell>
          <cell r="R19">
            <v>148790</v>
          </cell>
        </row>
        <row r="26">
          <cell r="I26">
            <v>11655</v>
          </cell>
          <cell r="R26">
            <v>120656</v>
          </cell>
        </row>
      </sheetData>
      <sheetData sheetId="35">
        <row r="14">
          <cell r="R14">
            <v>36810</v>
          </cell>
        </row>
        <row r="18">
          <cell r="R18">
            <v>26518</v>
          </cell>
        </row>
        <row r="23">
          <cell r="R23">
            <v>20955</v>
          </cell>
        </row>
      </sheetData>
      <sheetData sheetId="36">
        <row r="13">
          <cell r="R13">
            <v>52576</v>
          </cell>
        </row>
        <row r="18">
          <cell r="R18">
            <v>43649</v>
          </cell>
        </row>
        <row r="23">
          <cell r="R23">
            <v>26093</v>
          </cell>
        </row>
      </sheetData>
      <sheetData sheetId="37">
        <row r="13">
          <cell r="I13">
            <v>0</v>
          </cell>
          <cell r="R13">
            <v>22426</v>
          </cell>
        </row>
        <row r="17">
          <cell r="I17">
            <v>1269</v>
          </cell>
          <cell r="R17">
            <v>19667</v>
          </cell>
        </row>
        <row r="21">
          <cell r="I21">
            <v>3602</v>
          </cell>
          <cell r="R21">
            <v>19913</v>
          </cell>
        </row>
      </sheetData>
      <sheetData sheetId="38">
        <row r="16">
          <cell r="I16">
            <v>32422</v>
          </cell>
          <cell r="R16">
            <v>212670</v>
          </cell>
        </row>
        <row r="25">
          <cell r="I25">
            <v>12739</v>
          </cell>
          <cell r="R25">
            <v>95480</v>
          </cell>
        </row>
        <row r="33">
          <cell r="I33">
            <v>10066</v>
          </cell>
          <cell r="R33">
            <v>75443</v>
          </cell>
        </row>
      </sheetData>
      <sheetData sheetId="39">
        <row r="11">
          <cell r="R11">
            <v>60490</v>
          </cell>
        </row>
        <row r="16">
          <cell r="R16">
            <v>56418</v>
          </cell>
        </row>
        <row r="23">
          <cell r="R23">
            <v>44577</v>
          </cell>
        </row>
      </sheetData>
      <sheetData sheetId="40">
        <row r="13">
          <cell r="R13">
            <v>218310</v>
          </cell>
          <cell r="S13">
            <v>30123</v>
          </cell>
        </row>
        <row r="20">
          <cell r="R20">
            <v>300942</v>
          </cell>
          <cell r="S20">
            <v>91385</v>
          </cell>
        </row>
        <row r="25">
          <cell r="R25">
            <v>313661</v>
          </cell>
          <cell r="S25">
            <v>83144</v>
          </cell>
        </row>
      </sheetData>
      <sheetData sheetId="41">
        <row r="12">
          <cell r="I12">
            <v>2283</v>
          </cell>
          <cell r="R12">
            <v>19739</v>
          </cell>
        </row>
        <row r="17">
          <cell r="I17">
            <v>1620</v>
          </cell>
          <cell r="R17">
            <v>20949</v>
          </cell>
        </row>
        <row r="22">
          <cell r="I22">
            <v>1279</v>
          </cell>
          <cell r="R22">
            <v>16551</v>
          </cell>
        </row>
      </sheetData>
      <sheetData sheetId="42">
        <row r="13">
          <cell r="R13">
            <v>2889520</v>
          </cell>
          <cell r="S13">
            <v>750870</v>
          </cell>
        </row>
        <row r="22">
          <cell r="R22">
            <v>1666594</v>
          </cell>
          <cell r="S22">
            <v>573175</v>
          </cell>
        </row>
        <row r="29">
          <cell r="R29">
            <v>1362134</v>
          </cell>
          <cell r="S29">
            <v>391430</v>
          </cell>
        </row>
      </sheetData>
      <sheetData sheetId="43">
        <row r="14">
          <cell r="I14">
            <v>8985</v>
          </cell>
          <cell r="R14">
            <v>70752</v>
          </cell>
        </row>
        <row r="22">
          <cell r="I22">
            <v>4215</v>
          </cell>
          <cell r="R22">
            <v>49463</v>
          </cell>
        </row>
        <row r="29">
          <cell r="I29">
            <v>3331</v>
          </cell>
          <cell r="R29">
            <v>39083</v>
          </cell>
        </row>
      </sheetData>
      <sheetData sheetId="44">
        <row r="14">
          <cell r="I14">
            <v>2178</v>
          </cell>
          <cell r="R14">
            <v>57340</v>
          </cell>
        </row>
        <row r="19">
          <cell r="I19">
            <v>1001</v>
          </cell>
          <cell r="R19">
            <v>38229</v>
          </cell>
        </row>
        <row r="25">
          <cell r="I25">
            <v>791</v>
          </cell>
          <cell r="R25">
            <v>30204</v>
          </cell>
        </row>
      </sheetData>
      <sheetData sheetId="45">
        <row r="20">
          <cell r="R20">
            <v>1646287</v>
          </cell>
          <cell r="S20">
            <v>431699</v>
          </cell>
        </row>
        <row r="30">
          <cell r="R30">
            <v>1249857</v>
          </cell>
          <cell r="S30">
            <v>403158</v>
          </cell>
        </row>
        <row r="38">
          <cell r="R38">
            <v>798435</v>
          </cell>
          <cell r="S38">
            <v>129439</v>
          </cell>
        </row>
      </sheetData>
      <sheetData sheetId="46">
        <row r="15">
          <cell r="R15">
            <v>1431061</v>
          </cell>
          <cell r="S15">
            <v>424910</v>
          </cell>
        </row>
        <row r="26">
          <cell r="R26">
            <v>792985</v>
          </cell>
          <cell r="S26">
            <v>276496</v>
          </cell>
        </row>
        <row r="34">
          <cell r="R34">
            <v>564037</v>
          </cell>
          <cell r="S34">
            <v>157100</v>
          </cell>
        </row>
      </sheetData>
      <sheetData sheetId="47">
        <row r="20">
          <cell r="R20">
            <v>4979343</v>
          </cell>
          <cell r="S20">
            <v>1237465</v>
          </cell>
        </row>
        <row r="32">
          <cell r="R32">
            <v>3150103</v>
          </cell>
          <cell r="S32">
            <v>1063976</v>
          </cell>
        </row>
        <row r="43">
          <cell r="R43">
            <v>2199144</v>
          </cell>
          <cell r="S43">
            <v>557064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4"/>
  <sheetViews>
    <sheetView tabSelected="1" zoomScalePageLayoutView="0" workbookViewId="0" topLeftCell="A1">
      <selection activeCell="G92" sqref="G92"/>
    </sheetView>
  </sheetViews>
  <sheetFormatPr defaultColWidth="11.421875" defaultRowHeight="12.75"/>
  <cols>
    <col min="1" max="1" width="5.28125" style="3" customWidth="1"/>
    <col min="2" max="2" width="2.28125" style="9" customWidth="1"/>
    <col min="3" max="3" width="62.00390625" style="3" customWidth="1"/>
    <col min="4" max="7" width="12.7109375" style="3" customWidth="1"/>
    <col min="8" max="8" width="15.7109375" style="3" bestFit="1" customWidth="1"/>
    <col min="9" max="9" width="11.421875" style="3" customWidth="1"/>
    <col min="10" max="10" width="18.00390625" style="3" customWidth="1"/>
    <col min="11" max="16384" width="11.421875" style="3" customWidth="1"/>
  </cols>
  <sheetData>
    <row r="1" ht="12.75">
      <c r="C1" s="2" t="s">
        <v>0</v>
      </c>
    </row>
    <row r="2" ht="12.75">
      <c r="C2" s="4" t="s">
        <v>1</v>
      </c>
    </row>
    <row r="3" ht="12.75">
      <c r="C3" s="4" t="s">
        <v>2</v>
      </c>
    </row>
    <row r="4" ht="12.75">
      <c r="C4" s="4" t="s">
        <v>3</v>
      </c>
    </row>
    <row r="5" ht="12.75">
      <c r="C5" s="4" t="s">
        <v>4</v>
      </c>
    </row>
    <row r="6" ht="12.75">
      <c r="C6" s="4" t="s">
        <v>76</v>
      </c>
    </row>
    <row r="7" ht="12.75">
      <c r="C7" s="4"/>
    </row>
    <row r="8" spans="3:7" ht="12.75">
      <c r="C8" s="17" t="s">
        <v>75</v>
      </c>
      <c r="D8" s="17" t="s">
        <v>5</v>
      </c>
      <c r="E8" s="17" t="s">
        <v>6</v>
      </c>
      <c r="F8" s="17" t="s">
        <v>7</v>
      </c>
      <c r="G8" s="17" t="s">
        <v>8</v>
      </c>
    </row>
    <row r="9" spans="3:7" ht="12.75">
      <c r="C9" s="25" t="s">
        <v>150</v>
      </c>
      <c r="D9" s="25"/>
      <c r="E9" s="25"/>
      <c r="F9" s="25"/>
      <c r="G9" s="25"/>
    </row>
    <row r="10" spans="2:7" ht="12.75">
      <c r="B10" s="9">
        <v>1</v>
      </c>
      <c r="C10" s="11" t="s">
        <v>96</v>
      </c>
      <c r="D10" s="12">
        <f>+'[3]HDEP'!$R$20</f>
        <v>4979343</v>
      </c>
      <c r="E10" s="12">
        <f>+'[3]HDEP'!$R$32</f>
        <v>3150103</v>
      </c>
      <c r="F10" s="12">
        <f>+'[3]HDEP'!$R$43</f>
        <v>2199144</v>
      </c>
      <c r="G10" s="12">
        <f aca="true" t="shared" si="0" ref="G10:G25">+D10+E10+F10</f>
        <v>10328590</v>
      </c>
    </row>
    <row r="11" spans="2:7" ht="12.75">
      <c r="B11" s="9">
        <f>+B10+1</f>
        <v>2</v>
      </c>
      <c r="C11" s="13" t="s">
        <v>86</v>
      </c>
      <c r="D11" s="12">
        <f>+'[3]HOSPITAL SAN PEDRO'!$R$18</f>
        <v>2833093</v>
      </c>
      <c r="E11" s="12">
        <f>+'[3]HOSPITAL SAN PEDRO'!$R$29</f>
        <v>2418092</v>
      </c>
      <c r="F11" s="12">
        <f>+'[3]HOSPITAL SAN PEDRO'!$R$36</f>
        <v>1921362</v>
      </c>
      <c r="G11" s="12">
        <f t="shared" si="0"/>
        <v>7172547</v>
      </c>
    </row>
    <row r="12" spans="2:7" ht="12.75">
      <c r="B12" s="9">
        <f aca="true" t="shared" si="1" ref="B12:B25">+B11+1</f>
        <v>3</v>
      </c>
      <c r="C12" s="11" t="s">
        <v>93</v>
      </c>
      <c r="D12" s="12">
        <f>+'[3]HCIPIALES'!$R$13</f>
        <v>2889520</v>
      </c>
      <c r="E12" s="12">
        <f>+'[3]HCIPIALES'!$R$22</f>
        <v>1666594</v>
      </c>
      <c r="F12" s="12">
        <f>+'[3]HCIPIALES'!$R$29</f>
        <v>1362134</v>
      </c>
      <c r="G12" s="12">
        <f t="shared" si="0"/>
        <v>5918248</v>
      </c>
    </row>
    <row r="13" spans="2:7" ht="12.75">
      <c r="B13" s="9">
        <f t="shared" si="1"/>
        <v>4</v>
      </c>
      <c r="C13" s="13" t="s">
        <v>85</v>
      </c>
      <c r="D13" s="12">
        <f>+'[2]IDSN'!$R$17</f>
        <v>3476932</v>
      </c>
      <c r="E13" s="12">
        <f>+'[2]IDSN'!$R$28</f>
        <v>1317646</v>
      </c>
      <c r="F13" s="12">
        <f>+'[2]IDSN'!$R$38</f>
        <v>1040533</v>
      </c>
      <c r="G13" s="12">
        <f t="shared" si="0"/>
        <v>5835111</v>
      </c>
    </row>
    <row r="14" spans="2:7" ht="12.75">
      <c r="B14" s="9">
        <f t="shared" si="1"/>
        <v>5</v>
      </c>
      <c r="C14" s="11" t="s">
        <v>84</v>
      </c>
      <c r="D14" s="12">
        <f>+'[1]TUMACO HOS. SAN ANDRES'!R14</f>
        <v>1859873</v>
      </c>
      <c r="E14" s="12">
        <f>+'[1]TUMACO HOS. SAN ANDRES'!R24</f>
        <v>1517342</v>
      </c>
      <c r="F14" s="12">
        <f>+'[1]TUMACO HOS. SAN ANDRES'!R32</f>
        <v>1196015</v>
      </c>
      <c r="G14" s="12">
        <f t="shared" si="0"/>
        <v>4573230</v>
      </c>
    </row>
    <row r="15" spans="2:7" ht="12.75">
      <c r="B15" s="9">
        <f t="shared" si="1"/>
        <v>6</v>
      </c>
      <c r="C15" s="11" t="s">
        <v>94</v>
      </c>
      <c r="D15" s="12">
        <f>+'[3]HILA'!$R$20</f>
        <v>1646287</v>
      </c>
      <c r="E15" s="12">
        <f>+'[3]HILA'!$R$30</f>
        <v>1249857</v>
      </c>
      <c r="F15" s="12">
        <f>+'[3]HILA'!$R$38</f>
        <v>798435</v>
      </c>
      <c r="G15" s="12">
        <f t="shared" si="0"/>
        <v>3694579</v>
      </c>
    </row>
    <row r="16" spans="2:7" ht="12.75">
      <c r="B16" s="9">
        <f t="shared" si="1"/>
        <v>7</v>
      </c>
      <c r="C16" s="11" t="s">
        <v>95</v>
      </c>
      <c r="D16" s="12">
        <f>+'[3]TUQUERRES'!$R$15</f>
        <v>1431061</v>
      </c>
      <c r="E16" s="12">
        <f>+'[3]TUQUERRES'!$R$26</f>
        <v>792985</v>
      </c>
      <c r="F16" s="12">
        <f>+'[3]TUQUERRES'!$R$34</f>
        <v>564037</v>
      </c>
      <c r="G16" s="12">
        <f t="shared" si="0"/>
        <v>2788083</v>
      </c>
    </row>
    <row r="17" spans="2:7" ht="12.75">
      <c r="B17" s="9">
        <f t="shared" si="1"/>
        <v>8</v>
      </c>
      <c r="C17" s="11" t="s">
        <v>82</v>
      </c>
      <c r="D17" s="12">
        <f>+'[1]LA UNION EDUARDO STOS'!R14</f>
        <v>736196</v>
      </c>
      <c r="E17" s="12">
        <f>+'[1]LA UNION EDUARDO STOS'!R23</f>
        <v>637227</v>
      </c>
      <c r="F17" s="12">
        <f>+'[1]LA UNION EDUARDO STOS'!R33</f>
        <v>507447</v>
      </c>
      <c r="G17" s="12">
        <f t="shared" si="0"/>
        <v>1880870</v>
      </c>
    </row>
    <row r="18" spans="2:7" ht="12.75">
      <c r="B18" s="9">
        <f t="shared" si="1"/>
        <v>9</v>
      </c>
      <c r="C18" s="13" t="s">
        <v>90</v>
      </c>
      <c r="D18" s="12">
        <f>+'[3]SECRETARIA DE SALUD DE PASTO'!$R$16</f>
        <v>741989</v>
      </c>
      <c r="E18" s="12">
        <f>+'[3]SECRETARIA DE SALUD DE PASTO'!$R$29</f>
        <v>611247</v>
      </c>
      <c r="F18" s="12">
        <f>+'[3]SECRETARIA DE SALUD DE PASTO'!$R$40</f>
        <v>414871</v>
      </c>
      <c r="G18" s="12">
        <f t="shared" si="0"/>
        <v>1768107</v>
      </c>
    </row>
    <row r="19" spans="2:7" ht="12.75">
      <c r="B19" s="9">
        <f t="shared" si="1"/>
        <v>10</v>
      </c>
      <c r="C19" s="13" t="s">
        <v>88</v>
      </c>
      <c r="D19" s="12">
        <f>+'[3]HOSPITAL SAMANIEGO'!$R$14</f>
        <v>940180</v>
      </c>
      <c r="E19" s="12">
        <f>+'[3]HOSPITAL SAMANIEGO'!$R$23</f>
        <v>358927</v>
      </c>
      <c r="F19" s="12">
        <f>+'[3]HOSPITAL SAMANIEGO'!$R$29</f>
        <v>277386</v>
      </c>
      <c r="G19" s="12">
        <f t="shared" si="0"/>
        <v>1576493</v>
      </c>
    </row>
    <row r="20" spans="2:7" ht="12.75">
      <c r="B20" s="9">
        <f t="shared" si="1"/>
        <v>11</v>
      </c>
      <c r="C20" s="11" t="s">
        <v>91</v>
      </c>
      <c r="D20" s="12">
        <f>+'[3]BARBACOAS'!$R$13</f>
        <v>716212</v>
      </c>
      <c r="E20" s="12">
        <f>+'[3]BARBACOAS'!$R$21</f>
        <v>355296</v>
      </c>
      <c r="F20" s="12">
        <f>+'[3]BARBACOAS'!$R$28</f>
        <v>316645</v>
      </c>
      <c r="G20" s="12">
        <f t="shared" si="0"/>
        <v>1388153</v>
      </c>
    </row>
    <row r="21" spans="2:7" ht="12.75">
      <c r="B21" s="9">
        <f t="shared" si="1"/>
        <v>12</v>
      </c>
      <c r="C21" s="11" t="s">
        <v>83</v>
      </c>
      <c r="D21" s="12">
        <f>+'[1]SAN PABLO'!R13</f>
        <v>439796</v>
      </c>
      <c r="E21" s="12">
        <f>+'[1]SAN PABLO'!R21</f>
        <v>303243</v>
      </c>
      <c r="F21" s="12">
        <f>+'[1]SAN PABLO'!R28</f>
        <v>256750</v>
      </c>
      <c r="G21" s="12">
        <f t="shared" si="0"/>
        <v>999789</v>
      </c>
    </row>
    <row r="22" spans="2:7" ht="12.75">
      <c r="B22" s="9">
        <f t="shared" si="1"/>
        <v>13</v>
      </c>
      <c r="C22" s="13" t="s">
        <v>87</v>
      </c>
      <c r="D22" s="12">
        <f>+'[3]SECRETARIA DE SALUD DE IPIALES'!$R$14</f>
        <v>575613</v>
      </c>
      <c r="E22" s="12">
        <f>+'[3]SECRETARIA DE SALUD DE IPIALES'!$R$22</f>
        <v>245252</v>
      </c>
      <c r="F22" s="12">
        <f>+'[3]SECRETARIA DE SALUD DE IPIALES'!$R$29</f>
        <v>178496</v>
      </c>
      <c r="G22" s="12">
        <f t="shared" si="0"/>
        <v>999361</v>
      </c>
    </row>
    <row r="23" spans="2:7" ht="12.75">
      <c r="B23" s="9">
        <f t="shared" si="1"/>
        <v>14</v>
      </c>
      <c r="C23" s="13" t="s">
        <v>89</v>
      </c>
      <c r="D23" s="12">
        <f>+'[3]HOSPITAL SANDONA'!$R$15</f>
        <v>584118</v>
      </c>
      <c r="E23" s="12">
        <f>+'[3]HOSPITAL SANDONA'!$R$25</f>
        <v>241356</v>
      </c>
      <c r="F23" s="12">
        <f>+'[3]HOSPITAL SANDONA'!$R$34</f>
        <v>160689</v>
      </c>
      <c r="G23" s="12">
        <f t="shared" si="0"/>
        <v>986163</v>
      </c>
    </row>
    <row r="24" spans="2:7" ht="12.75">
      <c r="B24" s="9">
        <f t="shared" si="1"/>
        <v>15</v>
      </c>
      <c r="C24" s="11" t="s">
        <v>81</v>
      </c>
      <c r="D24" s="12">
        <f>+'[1]LA CRUZ'!R13</f>
        <v>465687</v>
      </c>
      <c r="E24" s="12">
        <f>+'[1]LA CRUZ'!R20</f>
        <v>215929</v>
      </c>
      <c r="F24" s="12">
        <f>+'[1]LA CRUZ'!R26</f>
        <v>183939</v>
      </c>
      <c r="G24" s="12">
        <f t="shared" si="0"/>
        <v>865555</v>
      </c>
    </row>
    <row r="25" spans="2:7" ht="12.75">
      <c r="B25" s="9">
        <f t="shared" si="1"/>
        <v>16</v>
      </c>
      <c r="C25" s="14" t="s">
        <v>92</v>
      </c>
      <c r="D25" s="12">
        <f>+'[3]EL CHARCO'!$R$13</f>
        <v>218310</v>
      </c>
      <c r="E25" s="12">
        <f>+'[3]EL CHARCO'!$R$20</f>
        <v>300942</v>
      </c>
      <c r="F25" s="12">
        <f>+'[3]EL CHARCO'!$R$25-50000-42258</f>
        <v>221403</v>
      </c>
      <c r="G25" s="12">
        <f t="shared" si="0"/>
        <v>740655</v>
      </c>
    </row>
    <row r="26" spans="3:7" ht="12.75">
      <c r="C26" s="19" t="s">
        <v>158</v>
      </c>
      <c r="D26" s="16">
        <f>SUM(D10:D25)</f>
        <v>24534210</v>
      </c>
      <c r="E26" s="16">
        <f>SUM(E10:E25)</f>
        <v>15382038</v>
      </c>
      <c r="F26" s="16">
        <f>SUM(F10:F25)</f>
        <v>11599286</v>
      </c>
      <c r="G26" s="16">
        <f>SUM(G10:G25)</f>
        <v>51515534</v>
      </c>
    </row>
    <row r="27" spans="3:7" ht="12.75">
      <c r="C27" s="25" t="s">
        <v>151</v>
      </c>
      <c r="D27" s="25"/>
      <c r="E27" s="25"/>
      <c r="F27" s="25"/>
      <c r="G27" s="25"/>
    </row>
    <row r="28" spans="2:7" ht="12.75">
      <c r="B28" s="9">
        <f>+B25+1</f>
        <v>17</v>
      </c>
      <c r="C28" s="11" t="s">
        <v>113</v>
      </c>
      <c r="D28" s="12">
        <f>+'[3]CUMBAL'!$R$13</f>
        <v>385475</v>
      </c>
      <c r="E28" s="12">
        <f>+'[3]CUMBAL'!$R$19</f>
        <v>148790</v>
      </c>
      <c r="F28" s="12">
        <f>+'[3]CUMBAL'!$R$26-20000</f>
        <v>100656</v>
      </c>
      <c r="G28" s="12">
        <f aca="true" t="shared" si="2" ref="G28:G49">+D28+E28+F28</f>
        <v>634921</v>
      </c>
    </row>
    <row r="29" spans="2:7" ht="12.75">
      <c r="B29" s="9">
        <f>+B28+1</f>
        <v>18</v>
      </c>
      <c r="C29" s="13" t="s">
        <v>115</v>
      </c>
      <c r="D29" s="12">
        <f>+'[3]EL TAMBO'!$R$16</f>
        <v>212670</v>
      </c>
      <c r="E29" s="12">
        <f>+'[3]EL TAMBO'!$R$25</f>
        <v>95480</v>
      </c>
      <c r="F29" s="12">
        <f>+'[3]EL TAMBO'!$R$33-10000</f>
        <v>65443</v>
      </c>
      <c r="G29" s="12">
        <f t="shared" si="2"/>
        <v>373593</v>
      </c>
    </row>
    <row r="30" spans="2:7" ht="12.75">
      <c r="B30" s="9">
        <f aca="true" t="shared" si="3" ref="B30:B49">+B29+1</f>
        <v>19</v>
      </c>
      <c r="C30" s="13" t="s">
        <v>103</v>
      </c>
      <c r="D30" s="12">
        <f>+'[3]CONSACA'!$R$14</f>
        <v>100162</v>
      </c>
      <c r="E30" s="12">
        <f>+'[3]CONSACA'!$R$21</f>
        <v>74770</v>
      </c>
      <c r="F30" s="12">
        <f>+'[3]CONSACA'!$R$26-10000</f>
        <v>49089</v>
      </c>
      <c r="G30" s="12">
        <f t="shared" si="2"/>
        <v>224021</v>
      </c>
    </row>
    <row r="31" spans="2:7" ht="12.75">
      <c r="B31" s="9">
        <f t="shared" si="3"/>
        <v>20</v>
      </c>
      <c r="C31" s="13" t="s">
        <v>108</v>
      </c>
      <c r="D31" s="12">
        <f>+'[3]LA FLORIDA'!$R$13</f>
        <v>123814</v>
      </c>
      <c r="E31" s="12">
        <f>+'[3]LA FLORIDA'!$R$21</f>
        <v>37502</v>
      </c>
      <c r="F31" s="12">
        <f>+'[3]LA FLORIDA'!$R$26-10000</f>
        <v>19647</v>
      </c>
      <c r="G31" s="12">
        <f t="shared" si="2"/>
        <v>180963</v>
      </c>
    </row>
    <row r="32" spans="2:7" ht="12.75">
      <c r="B32" s="9">
        <f t="shared" si="3"/>
        <v>21</v>
      </c>
      <c r="C32" s="13" t="s">
        <v>112</v>
      </c>
      <c r="D32" s="12">
        <f>+'[3]ALDANA'!$R$13</f>
        <v>82856</v>
      </c>
      <c r="E32" s="12">
        <f>+'[3]ALDANA'!$R$20</f>
        <v>59816</v>
      </c>
      <c r="F32" s="12">
        <f>+'[3]ALDANA'!$R$27-5000</f>
        <v>42260</v>
      </c>
      <c r="G32" s="12">
        <f t="shared" si="2"/>
        <v>184932</v>
      </c>
    </row>
    <row r="33" spans="2:7" ht="12.75">
      <c r="B33" s="9">
        <f t="shared" si="3"/>
        <v>22</v>
      </c>
      <c r="C33" s="11" t="s">
        <v>97</v>
      </c>
      <c r="D33" s="12">
        <f>+'[1]ARBOLEDA'!R12</f>
        <v>70736</v>
      </c>
      <c r="E33" s="12">
        <f>+'[1]ARBOLEDA'!R17</f>
        <v>58093</v>
      </c>
      <c r="F33" s="12">
        <f>+'[1]ARBOLEDA'!R23-10000</f>
        <v>37084</v>
      </c>
      <c r="G33" s="12">
        <f t="shared" si="2"/>
        <v>165913</v>
      </c>
    </row>
    <row r="34" spans="2:7" ht="12.75">
      <c r="B34" s="9">
        <f t="shared" si="3"/>
        <v>23</v>
      </c>
      <c r="C34" s="11" t="s">
        <v>100</v>
      </c>
      <c r="D34" s="12">
        <f>+'[1]COLON GENOVA'!R13</f>
        <v>63967</v>
      </c>
      <c r="E34" s="12">
        <f>+'[1]COLON GENOVA'!R17</f>
        <v>56481</v>
      </c>
      <c r="F34" s="12">
        <f>+'[1]COLON GENOVA'!R23-5000</f>
        <v>36689</v>
      </c>
      <c r="G34" s="12">
        <f t="shared" si="2"/>
        <v>157137</v>
      </c>
    </row>
    <row r="35" spans="2:7" ht="12.75">
      <c r="B35" s="9">
        <f t="shared" si="3"/>
        <v>24</v>
      </c>
      <c r="C35" s="11" t="s">
        <v>117</v>
      </c>
      <c r="D35" s="12">
        <f>+'[3]TANGUA'!$R$14</f>
        <v>70752</v>
      </c>
      <c r="E35" s="12">
        <f>+'[3]TANGUA'!$R$22</f>
        <v>49463</v>
      </c>
      <c r="F35" s="12">
        <f>+'[3]TANGUA'!$R$29-10000</f>
        <v>29083</v>
      </c>
      <c r="G35" s="12">
        <f t="shared" si="2"/>
        <v>149298</v>
      </c>
    </row>
    <row r="36" spans="2:7" ht="12.75">
      <c r="B36" s="9">
        <f t="shared" si="3"/>
        <v>25</v>
      </c>
      <c r="C36" s="11" t="s">
        <v>101</v>
      </c>
      <c r="D36" s="12">
        <f>+'[1]SAN LORENZO'!R14</f>
        <v>68248</v>
      </c>
      <c r="E36" s="12">
        <f>+'[1]SAN LORENZO'!R20</f>
        <v>56850</v>
      </c>
      <c r="F36" s="12">
        <f>+'[1]SAN LORENZO'!R26</f>
        <v>35084</v>
      </c>
      <c r="G36" s="12">
        <f t="shared" si="2"/>
        <v>160182</v>
      </c>
    </row>
    <row r="37" spans="2:7" ht="12.75">
      <c r="B37" s="9">
        <f t="shared" si="3"/>
        <v>26</v>
      </c>
      <c r="C37" s="13" t="s">
        <v>107</v>
      </c>
      <c r="D37" s="12">
        <f>+'[3]ROBERTO PAYAN'!$R$12</f>
        <v>50435</v>
      </c>
      <c r="E37" s="12">
        <f>+'[3]ROBERTO PAYAN'!$R$15</f>
        <v>50189</v>
      </c>
      <c r="F37" s="12">
        <f>+'[3]ROBERTO PAYAN'!$R$20</f>
        <v>35355</v>
      </c>
      <c r="G37" s="12">
        <f t="shared" si="2"/>
        <v>135979</v>
      </c>
    </row>
    <row r="38" spans="2:7" ht="12.75">
      <c r="B38" s="9">
        <f t="shared" si="3"/>
        <v>27</v>
      </c>
      <c r="C38" s="13" t="s">
        <v>111</v>
      </c>
      <c r="D38" s="12">
        <f>+'[3]IMUES'!$R$13</f>
        <v>54805</v>
      </c>
      <c r="E38" s="12">
        <f>+'[3]IMUES'!$R$18</f>
        <v>44894</v>
      </c>
      <c r="F38" s="12">
        <f>+'[3]IMUES'!$R$22</f>
        <v>35680</v>
      </c>
      <c r="G38" s="12">
        <f t="shared" si="2"/>
        <v>135379</v>
      </c>
    </row>
    <row r="39" spans="2:7" ht="12.75">
      <c r="B39" s="9">
        <f t="shared" si="3"/>
        <v>28</v>
      </c>
      <c r="C39" s="11" t="s">
        <v>118</v>
      </c>
      <c r="D39" s="12">
        <f>+'[3]YACUANQUER'!$R$14</f>
        <v>57340</v>
      </c>
      <c r="E39" s="12">
        <f>+'[3]YACUANQUER'!$R$19</f>
        <v>38229</v>
      </c>
      <c r="F39" s="12">
        <f>+'[3]YACUANQUER'!$R$25</f>
        <v>30204</v>
      </c>
      <c r="G39" s="12">
        <f t="shared" si="2"/>
        <v>125773</v>
      </c>
    </row>
    <row r="40" spans="2:7" ht="12.75">
      <c r="B40" s="9">
        <f t="shared" si="3"/>
        <v>29</v>
      </c>
      <c r="C40" s="13" t="s">
        <v>106</v>
      </c>
      <c r="D40" s="12">
        <f>+'[3]POLICARPA'!$R$13</f>
        <v>51516</v>
      </c>
      <c r="E40" s="12">
        <f>+'[3]POLICARPA'!$R$18</f>
        <v>38898</v>
      </c>
      <c r="F40" s="12">
        <f>+'[3]POLICARPA'!$R$24-5000</f>
        <v>27409</v>
      </c>
      <c r="G40" s="12">
        <f t="shared" si="2"/>
        <v>117823</v>
      </c>
    </row>
    <row r="41" spans="2:7" ht="12.75">
      <c r="B41" s="9">
        <f t="shared" si="3"/>
        <v>30</v>
      </c>
      <c r="C41" s="11" t="s">
        <v>99</v>
      </c>
      <c r="D41" s="12">
        <f>+'[1]CHACHAGUI'!R14</f>
        <v>70251</v>
      </c>
      <c r="E41" s="12">
        <f>+'[1]CHACHAGUI'!R20</f>
        <v>29246</v>
      </c>
      <c r="F41" s="12">
        <f>+'[1]CHACHAGUI'!R24</f>
        <v>21496</v>
      </c>
      <c r="G41" s="12">
        <f t="shared" si="2"/>
        <v>120993</v>
      </c>
    </row>
    <row r="42" spans="2:7" ht="12.75">
      <c r="B42" s="9">
        <f t="shared" si="3"/>
        <v>31</v>
      </c>
      <c r="C42" s="13" t="s">
        <v>105</v>
      </c>
      <c r="D42" s="12">
        <f>+'[3]POTOSI'!$R$12</f>
        <v>43881</v>
      </c>
      <c r="E42" s="12">
        <f>+'[3]POTOSI'!$R$16</f>
        <v>41500</v>
      </c>
      <c r="F42" s="12">
        <f>+'[3]POTOSI'!$R$22</f>
        <v>34360</v>
      </c>
      <c r="G42" s="12">
        <f t="shared" si="2"/>
        <v>119741</v>
      </c>
    </row>
    <row r="43" spans="2:7" ht="12.75">
      <c r="B43" s="9">
        <f t="shared" si="3"/>
        <v>32</v>
      </c>
      <c r="C43" s="13" t="s">
        <v>110</v>
      </c>
      <c r="D43" s="12">
        <f>+'[3]SANTA BARBARA'!$R$12</f>
        <v>28009</v>
      </c>
      <c r="E43" s="12">
        <f>+'[3]SANTA BARBARA'!$R$16</f>
        <v>40914</v>
      </c>
      <c r="F43" s="12">
        <f>+'[3]SANTA BARBARA'!$R$20</f>
        <v>27000</v>
      </c>
      <c r="G43" s="12">
        <f t="shared" si="2"/>
        <v>95923</v>
      </c>
    </row>
    <row r="44" spans="2:7" ht="12.75">
      <c r="B44" s="9">
        <f t="shared" si="3"/>
        <v>33</v>
      </c>
      <c r="C44" s="13" t="s">
        <v>109</v>
      </c>
      <c r="D44" s="12">
        <f>+'[3]MOSQUERA'!$R$13</f>
        <v>29407</v>
      </c>
      <c r="E44" s="12">
        <f>+'[3]MOSQUERA'!$R$20</f>
        <v>33154</v>
      </c>
      <c r="F44" s="12">
        <f>+'[3]MOSQUERA'!$R$24</f>
        <v>32921</v>
      </c>
      <c r="G44" s="12">
        <f t="shared" si="2"/>
        <v>95482</v>
      </c>
    </row>
    <row r="45" spans="2:7" ht="12.75">
      <c r="B45" s="9">
        <f t="shared" si="3"/>
        <v>34</v>
      </c>
      <c r="C45" s="11" t="s">
        <v>98</v>
      </c>
      <c r="D45" s="12">
        <f>+'[1]BELEN'!R13</f>
        <v>48732</v>
      </c>
      <c r="E45" s="12">
        <f>+'[1]BELEN'!R17</f>
        <v>25015</v>
      </c>
      <c r="F45" s="12">
        <f>+'[1]BELEN'!R23</f>
        <v>20007</v>
      </c>
      <c r="G45" s="12">
        <f t="shared" si="2"/>
        <v>93754</v>
      </c>
    </row>
    <row r="46" spans="2:7" ht="12.75">
      <c r="B46" s="9">
        <f t="shared" si="3"/>
        <v>35</v>
      </c>
      <c r="C46" s="11" t="s">
        <v>102</v>
      </c>
      <c r="D46" s="12">
        <f>+'[1]SAN PEDRO DE CARTAGO'!R12</f>
        <v>32518</v>
      </c>
      <c r="E46" s="12">
        <f>+'[1]SAN PEDRO DE CARTAGO'!R17</f>
        <v>36078</v>
      </c>
      <c r="F46" s="12">
        <f>+'[1]SAN PEDRO DE CARTAGO'!R23</f>
        <v>16589</v>
      </c>
      <c r="G46" s="12">
        <f t="shared" si="2"/>
        <v>85185</v>
      </c>
    </row>
    <row r="47" spans="2:7" ht="12.75">
      <c r="B47" s="9">
        <f t="shared" si="3"/>
        <v>36</v>
      </c>
      <c r="C47" s="11" t="s">
        <v>116</v>
      </c>
      <c r="D47" s="12">
        <f>+'[3]ILES'!$R$12</f>
        <v>19739</v>
      </c>
      <c r="E47" s="12">
        <f>+'[3]ILES'!$R$17</f>
        <v>20949</v>
      </c>
      <c r="F47" s="12">
        <f>+'[3]ILES'!$R$22</f>
        <v>16551</v>
      </c>
      <c r="G47" s="12">
        <f t="shared" si="2"/>
        <v>57239</v>
      </c>
    </row>
    <row r="48" spans="2:7" ht="12.75">
      <c r="B48" s="9">
        <f t="shared" si="3"/>
        <v>37</v>
      </c>
      <c r="C48" s="11" t="s">
        <v>114</v>
      </c>
      <c r="D48" s="12">
        <f>+'[3]LA TOLA'!$R$13</f>
        <v>22426</v>
      </c>
      <c r="E48" s="12">
        <f>+'[3]LA TOLA'!$R$17</f>
        <v>19667</v>
      </c>
      <c r="F48" s="12">
        <f>+'[3]LA TOLA'!$R$21</f>
        <v>19913</v>
      </c>
      <c r="G48" s="12">
        <f t="shared" si="2"/>
        <v>62006</v>
      </c>
    </row>
    <row r="49" spans="2:7" ht="12.75">
      <c r="B49" s="9">
        <f t="shared" si="3"/>
        <v>38</v>
      </c>
      <c r="C49" s="13" t="s">
        <v>104</v>
      </c>
      <c r="D49" s="12">
        <f>+'[3]SANTA CRUZ GUACHAVEZ'!$R$13</f>
        <v>30748</v>
      </c>
      <c r="E49" s="12">
        <f>+'[3]SANTA CRUZ GUACHAVEZ'!$R$17</f>
        <v>11447</v>
      </c>
      <c r="F49" s="12">
        <f>+'[3]SANTA CRUZ GUACHAVEZ'!$R$21</f>
        <v>9044</v>
      </c>
      <c r="G49" s="12">
        <f t="shared" si="2"/>
        <v>51239</v>
      </c>
    </row>
    <row r="50" spans="3:7" ht="12.75">
      <c r="C50" s="19" t="s">
        <v>158</v>
      </c>
      <c r="D50" s="16">
        <f>SUM(D28:D49)</f>
        <v>1718487</v>
      </c>
      <c r="E50" s="16">
        <f>SUM(E28:E49)</f>
        <v>1067425</v>
      </c>
      <c r="F50" s="16">
        <f>SUM(F28:F49)</f>
        <v>741564</v>
      </c>
      <c r="G50" s="16">
        <f>SUM(G28:G49)</f>
        <v>3527476</v>
      </c>
    </row>
    <row r="51" spans="3:7" ht="12.75">
      <c r="C51" s="26" t="s">
        <v>152</v>
      </c>
      <c r="D51" s="27"/>
      <c r="E51" s="27"/>
      <c r="F51" s="27"/>
      <c r="G51" s="28"/>
    </row>
    <row r="52" spans="2:7" ht="12.75">
      <c r="B52" s="9">
        <f>+B49+1</f>
        <v>39</v>
      </c>
      <c r="C52" s="11" t="s">
        <v>123</v>
      </c>
      <c r="D52" s="12">
        <f>+'[1]TAMINANGO'!R11</f>
        <v>107171</v>
      </c>
      <c r="E52" s="12">
        <f>+'[1]TAMINANGO'!R16</f>
        <v>60550</v>
      </c>
      <c r="F52" s="12">
        <f>+'[1]TAMINANGO'!R22-15000</f>
        <v>35072</v>
      </c>
      <c r="G52" s="12">
        <f aca="true" t="shared" si="4" ref="G52:G71">+D52+E52+F52</f>
        <v>202793</v>
      </c>
    </row>
    <row r="53" spans="2:7" ht="12.75">
      <c r="B53" s="9">
        <f>+B52+1</f>
        <v>40</v>
      </c>
      <c r="C53" s="13" t="s">
        <v>128</v>
      </c>
      <c r="D53" s="12">
        <f>+'[3]GUAITARILLA'!$R$15</f>
        <v>95321</v>
      </c>
      <c r="E53" s="12">
        <f>+'[3]GUAITARILLA'!$R$24</f>
        <v>63836</v>
      </c>
      <c r="F53" s="12">
        <f>+'[3]GUAITARILLA'!$R$32-25000</f>
        <v>26606</v>
      </c>
      <c r="G53" s="12">
        <f t="shared" si="4"/>
        <v>185763</v>
      </c>
    </row>
    <row r="54" spans="2:7" ht="12.75">
      <c r="B54" s="9">
        <f aca="true" t="shared" si="5" ref="B54:B71">+B53+1</f>
        <v>41</v>
      </c>
      <c r="C54" s="11" t="s">
        <v>120</v>
      </c>
      <c r="D54" s="12">
        <f>+'[1]EL TABLON DE GOMEZ'!R16</f>
        <v>73999</v>
      </c>
      <c r="E54" s="12">
        <f>+'[1]EL TABLON DE GOMEZ'!R24</f>
        <v>65439</v>
      </c>
      <c r="F54" s="12">
        <f>+'[1]EL TABLON DE GOMEZ'!R30-5000</f>
        <v>46703</v>
      </c>
      <c r="G54" s="12">
        <f t="shared" si="4"/>
        <v>186141</v>
      </c>
    </row>
    <row r="55" spans="2:7" ht="12.75">
      <c r="B55" s="9">
        <f t="shared" si="5"/>
        <v>42</v>
      </c>
      <c r="C55" s="11" t="s">
        <v>138</v>
      </c>
      <c r="D55" s="12">
        <f>+'[3]LINARES'!$R$11</f>
        <v>60490</v>
      </c>
      <c r="E55" s="12">
        <f>+'[3]LINARES'!$R$16</f>
        <v>56418</v>
      </c>
      <c r="F55" s="12">
        <f>+'[3]LINARES'!$R$23-5000</f>
        <v>39577</v>
      </c>
      <c r="G55" s="12">
        <f t="shared" si="4"/>
        <v>156485</v>
      </c>
    </row>
    <row r="56" spans="2:7" ht="12.75">
      <c r="B56" s="9">
        <f t="shared" si="5"/>
        <v>43</v>
      </c>
      <c r="C56" s="11" t="s">
        <v>121</v>
      </c>
      <c r="D56" s="12">
        <f>+'[1]OLAYA HERRERA'!R13</f>
        <v>50063</v>
      </c>
      <c r="E56" s="12">
        <f>+'[1]OLAYA HERRERA'!R19</f>
        <v>54753</v>
      </c>
      <c r="F56" s="12">
        <f>+'[1]OLAYA HERRERA'!R24</f>
        <v>54470</v>
      </c>
      <c r="G56" s="12">
        <f t="shared" si="4"/>
        <v>159286</v>
      </c>
    </row>
    <row r="57" spans="2:7" ht="12.75">
      <c r="B57" s="9">
        <f t="shared" si="5"/>
        <v>44</v>
      </c>
      <c r="C57" s="13" t="s">
        <v>129</v>
      </c>
      <c r="D57" s="12">
        <f>+'[3]RICAURTE'!$R$13</f>
        <v>102767</v>
      </c>
      <c r="E57" s="12">
        <f>+'[3]RICAURTE'!$R$18</f>
        <v>31300</v>
      </c>
      <c r="F57" s="12">
        <f>+'[3]RICAURTE'!$R$24</f>
        <v>24731</v>
      </c>
      <c r="G57" s="12">
        <f t="shared" si="4"/>
        <v>158798</v>
      </c>
    </row>
    <row r="58" spans="2:7" ht="12.75">
      <c r="B58" s="9">
        <f t="shared" si="5"/>
        <v>45</v>
      </c>
      <c r="C58" s="11" t="s">
        <v>119</v>
      </c>
      <c r="D58" s="12">
        <f>+'[1]ALBAN'!R11+25000</f>
        <v>84672</v>
      </c>
      <c r="E58" s="12">
        <f>+'[1]ALBAN'!R17+25000</f>
        <v>75407</v>
      </c>
      <c r="F58" s="12">
        <f>+'[1]ALBAN'!R23-15000</f>
        <v>25474</v>
      </c>
      <c r="G58" s="12">
        <f t="shared" si="4"/>
        <v>185553</v>
      </c>
    </row>
    <row r="59" spans="2:7" ht="12.75">
      <c r="B59" s="9">
        <f t="shared" si="5"/>
        <v>46</v>
      </c>
      <c r="C59" s="13" t="s">
        <v>131</v>
      </c>
      <c r="D59" s="12">
        <f>+'[3]LOS ANDES'!$R$12+3500</f>
        <v>65401</v>
      </c>
      <c r="E59" s="12">
        <f>+'[3]LOS ANDES'!$R$17+3500</f>
        <v>47390</v>
      </c>
      <c r="F59" s="12">
        <f>+'[3]LOS ANDES'!$R$23</f>
        <v>34678</v>
      </c>
      <c r="G59" s="12">
        <f t="shared" si="4"/>
        <v>147469</v>
      </c>
    </row>
    <row r="60" spans="2:7" ht="12.75">
      <c r="B60" s="9">
        <f t="shared" si="5"/>
        <v>47</v>
      </c>
      <c r="C60" s="13" t="s">
        <v>132</v>
      </c>
      <c r="D60" s="12">
        <f>+'[3]PUERRES'!$R$12+3500+25662</f>
        <v>93302</v>
      </c>
      <c r="E60" s="12">
        <f>+'[3]PUERRES'!$R$16+28662</f>
        <v>68048</v>
      </c>
      <c r="F60" s="12">
        <f>+'[3]PUERRES'!$R$21</f>
        <v>31138</v>
      </c>
      <c r="G60" s="12">
        <f t="shared" si="4"/>
        <v>192488</v>
      </c>
    </row>
    <row r="61" spans="2:7" ht="12.75">
      <c r="B61" s="9">
        <f t="shared" si="5"/>
        <v>48</v>
      </c>
      <c r="C61" s="11" t="s">
        <v>134</v>
      </c>
      <c r="D61" s="12">
        <f>+'[3]ANCUYA'!$R$11</f>
        <v>54698</v>
      </c>
      <c r="E61" s="12">
        <f>+'[3]ANCUYA'!$R$14</f>
        <v>38528</v>
      </c>
      <c r="F61" s="12">
        <f>+'[3]ANCUYA'!$R$19</f>
        <v>30443</v>
      </c>
      <c r="G61" s="12">
        <f t="shared" si="4"/>
        <v>123669</v>
      </c>
    </row>
    <row r="62" spans="2:7" ht="12.75">
      <c r="B62" s="9">
        <f t="shared" si="5"/>
        <v>49</v>
      </c>
      <c r="C62" s="11" t="s">
        <v>137</v>
      </c>
      <c r="D62" s="12">
        <f>+'[3]GUACHUCAL'!$R$13</f>
        <v>52576</v>
      </c>
      <c r="E62" s="12">
        <f>+'[3]GUACHUCAL'!$R$18</f>
        <v>43649</v>
      </c>
      <c r="F62" s="12">
        <f>+'[3]GUACHUCAL'!$R$23</f>
        <v>26093</v>
      </c>
      <c r="G62" s="12">
        <f t="shared" si="4"/>
        <v>122318</v>
      </c>
    </row>
    <row r="63" spans="2:7" ht="12.75">
      <c r="B63" s="9">
        <f t="shared" si="5"/>
        <v>50</v>
      </c>
      <c r="C63" s="11" t="s">
        <v>135</v>
      </c>
      <c r="D63" s="12">
        <f>+'[3]CONTADERO'!$R$12</f>
        <v>47404</v>
      </c>
      <c r="E63" s="12">
        <f>+'[3]CONTADERO'!$R$16</f>
        <v>28168</v>
      </c>
      <c r="F63" s="12">
        <f>+'[3]CONTADERO'!$R$21</f>
        <v>20383</v>
      </c>
      <c r="G63" s="12">
        <f t="shared" si="4"/>
        <v>95955</v>
      </c>
    </row>
    <row r="64" spans="2:7" ht="12.75">
      <c r="B64" s="9">
        <f t="shared" si="5"/>
        <v>51</v>
      </c>
      <c r="C64" s="13" t="s">
        <v>133</v>
      </c>
      <c r="D64" s="12">
        <f>+'[3]MAGUI PAYAN'!$R$12+3500</f>
        <v>41622</v>
      </c>
      <c r="E64" s="12">
        <f>+'[3]MAGUI PAYAN'!$R$15+3500</f>
        <v>31879</v>
      </c>
      <c r="F64" s="12">
        <f>+'[3]MAGUI PAYAN'!$R$20</f>
        <v>23039</v>
      </c>
      <c r="G64" s="12">
        <f t="shared" si="4"/>
        <v>96540</v>
      </c>
    </row>
    <row r="65" spans="2:7" ht="12.75">
      <c r="B65" s="9">
        <f t="shared" si="5"/>
        <v>52</v>
      </c>
      <c r="C65" s="11" t="s">
        <v>136</v>
      </c>
      <c r="D65" s="12">
        <f>+'[3]GUALMATAN'!$R$14</f>
        <v>36810</v>
      </c>
      <c r="E65" s="12">
        <f>+'[3]GUALMATAN'!$R$18+25000</f>
        <v>51518</v>
      </c>
      <c r="F65" s="12">
        <f>+'[3]GUALMATAN'!$R$23</f>
        <v>20955</v>
      </c>
      <c r="G65" s="12">
        <f t="shared" si="4"/>
        <v>109283</v>
      </c>
    </row>
    <row r="66" spans="2:7" ht="12.75">
      <c r="B66" s="9">
        <f t="shared" si="5"/>
        <v>53</v>
      </c>
      <c r="C66" s="13" t="s">
        <v>124</v>
      </c>
      <c r="D66" s="12">
        <f>+'[3]CORDOBA'!$R$13</f>
        <v>36985</v>
      </c>
      <c r="E66" s="12">
        <f>+'[3]CORDOBA'!$R$17</f>
        <v>20369</v>
      </c>
      <c r="F66" s="12">
        <f>+'[3]CORDOBA'!$R$21</f>
        <v>16096</v>
      </c>
      <c r="G66" s="12">
        <f t="shared" si="4"/>
        <v>73450</v>
      </c>
    </row>
    <row r="67" spans="2:7" ht="12.75">
      <c r="B67" s="9">
        <f t="shared" si="5"/>
        <v>54</v>
      </c>
      <c r="C67" s="13" t="s">
        <v>125</v>
      </c>
      <c r="D67" s="12">
        <f>+'[3]CUASPUD-CARLOSAMA'!$R$12</f>
        <v>32322</v>
      </c>
      <c r="E67" s="12">
        <f>+'[3]CUASPUD-CARLOSAMA'!$R$16+45000</f>
        <v>64458</v>
      </c>
      <c r="F67" s="12">
        <f>+'[3]CUASPUD-CARLOSAMA'!$R$20</f>
        <v>15373</v>
      </c>
      <c r="G67" s="12">
        <f t="shared" si="4"/>
        <v>112153</v>
      </c>
    </row>
    <row r="68" spans="2:7" ht="12.75">
      <c r="B68" s="9">
        <f t="shared" si="5"/>
        <v>55</v>
      </c>
      <c r="C68" s="13" t="s">
        <v>127</v>
      </c>
      <c r="D68" s="12">
        <f>+'[3]FUNES'!$R$14</f>
        <v>28188</v>
      </c>
      <c r="E68" s="12">
        <f>+'[3]FUNES'!$R$19+25000</f>
        <v>42549</v>
      </c>
      <c r="F68" s="12">
        <f>+'[3]FUNES'!$R$23</f>
        <v>13860</v>
      </c>
      <c r="G68" s="12">
        <f t="shared" si="4"/>
        <v>84597</v>
      </c>
    </row>
    <row r="69" spans="2:7" ht="12.75">
      <c r="B69" s="9">
        <f t="shared" si="5"/>
        <v>56</v>
      </c>
      <c r="C69" s="13" t="s">
        <v>126</v>
      </c>
      <c r="D69" s="12">
        <f>+'[3]MUNICIPIO DEL ROSARIO'!$R$13</f>
        <v>25931</v>
      </c>
      <c r="E69" s="12">
        <f>+'[3]MUNICIPIO DEL ROSARIO'!$R$17+25000</f>
        <v>39798</v>
      </c>
      <c r="F69" s="12">
        <f>+'[3]MUNICIPIO DEL ROSARIO'!$R$21</f>
        <v>11691</v>
      </c>
      <c r="G69" s="12">
        <f t="shared" si="4"/>
        <v>77420</v>
      </c>
    </row>
    <row r="70" spans="2:7" ht="12.75">
      <c r="B70" s="9">
        <f t="shared" si="5"/>
        <v>57</v>
      </c>
      <c r="C70" s="13" t="s">
        <v>130</v>
      </c>
      <c r="D70" s="12">
        <f>+'[3]LA LLANADA'!$R$12+3500</f>
        <v>36968</v>
      </c>
      <c r="E70" s="12">
        <f>+'[3]LA LLANADA'!$R$15</f>
        <v>5454</v>
      </c>
      <c r="F70" s="12">
        <f>+'[3]LA LLANADA'!$R$18</f>
        <v>4345</v>
      </c>
      <c r="G70" s="12">
        <f t="shared" si="4"/>
        <v>46767</v>
      </c>
    </row>
    <row r="71" spans="2:7" ht="12.75">
      <c r="B71" s="9">
        <f t="shared" si="5"/>
        <v>58</v>
      </c>
      <c r="C71" s="11" t="s">
        <v>122</v>
      </c>
      <c r="D71" s="12">
        <f>+'[1]SAN BERNARDO'!R11</f>
        <v>12062</v>
      </c>
      <c r="E71" s="12">
        <f>+'[1]SAN BERNARDO'!R16+25000</f>
        <v>30327</v>
      </c>
      <c r="F71" s="12">
        <f>+'[1]SAN BERNARDO'!R21</f>
        <v>4321</v>
      </c>
      <c r="G71" s="12">
        <f t="shared" si="4"/>
        <v>46710</v>
      </c>
    </row>
    <row r="72" spans="3:7" ht="12.75">
      <c r="C72" s="19" t="s">
        <v>158</v>
      </c>
      <c r="D72" s="16">
        <f>SUM(D52:D71)</f>
        <v>1138752</v>
      </c>
      <c r="E72" s="16">
        <f>SUM(E52:E71)</f>
        <v>919838</v>
      </c>
      <c r="F72" s="16">
        <f>SUM(F52:F71)</f>
        <v>505048</v>
      </c>
      <c r="G72" s="16">
        <f>SUM(G52:G71)</f>
        <v>2563638</v>
      </c>
    </row>
    <row r="73" spans="3:7" ht="12.75">
      <c r="C73" s="25" t="s">
        <v>153</v>
      </c>
      <c r="D73" s="25"/>
      <c r="E73" s="25"/>
      <c r="F73" s="25"/>
      <c r="G73" s="25"/>
    </row>
    <row r="74" spans="2:7" ht="12.75">
      <c r="B74" s="9">
        <f>+B71+1</f>
        <v>59</v>
      </c>
      <c r="C74" s="11" t="s">
        <v>143</v>
      </c>
      <c r="D74" s="12">
        <f>+'[1]TUMACO SEC. MPAL DE SALUD'!R11+5700</f>
        <v>272775</v>
      </c>
      <c r="E74" s="12">
        <f>+'[1]TUMACO SEC. MPAL DE SALUD'!R16+25000</f>
        <v>176835</v>
      </c>
      <c r="F74" s="12">
        <f>+'[1]TUMACO SEC. MPAL DE SALUD'!R23-30000</f>
        <v>109446</v>
      </c>
      <c r="G74" s="12">
        <f aca="true" t="shared" si="6" ref="G74:G82">+D74+E74+F74</f>
        <v>559056</v>
      </c>
    </row>
    <row r="75" spans="2:7" ht="12.75">
      <c r="B75" s="9">
        <f>+B74+1</f>
        <v>60</v>
      </c>
      <c r="C75" s="13" t="s">
        <v>146</v>
      </c>
      <c r="D75" s="12">
        <f>+'[3]PUPIALES'!$R$12+9800</f>
        <v>54166</v>
      </c>
      <c r="E75" s="12">
        <f>+'[3]PUPIALES'!$R$16</f>
        <v>40695</v>
      </c>
      <c r="F75" s="12">
        <f>+'[3]PUPIALES'!$R$21</f>
        <v>32343</v>
      </c>
      <c r="G75" s="12">
        <f t="shared" si="6"/>
        <v>127204</v>
      </c>
    </row>
    <row r="76" spans="2:7" ht="12.75">
      <c r="B76" s="9">
        <f aca="true" t="shared" si="7" ref="B76:B82">+B75+1</f>
        <v>61</v>
      </c>
      <c r="C76" s="11" t="s">
        <v>139</v>
      </c>
      <c r="D76" s="12">
        <f>+'[1]BUESACO'!R15+15000</f>
        <v>58367</v>
      </c>
      <c r="E76" s="12">
        <f>+'[1]BUESACO'!R23</f>
        <v>32347</v>
      </c>
      <c r="F76" s="12">
        <f>+'[1]BUESACO'!R31</f>
        <v>16996</v>
      </c>
      <c r="G76" s="12">
        <f t="shared" si="6"/>
        <v>107710</v>
      </c>
    </row>
    <row r="77" spans="2:7" ht="12.75">
      <c r="B77" s="9">
        <f t="shared" si="7"/>
        <v>62</v>
      </c>
      <c r="C77" s="13" t="s">
        <v>144</v>
      </c>
      <c r="D77" s="12">
        <f>+'[3]MALLAMA'!$R$12+25000</f>
        <v>57769</v>
      </c>
      <c r="E77" s="12">
        <f>+'[3]MALLAMA'!$R$17+25000</f>
        <v>44659</v>
      </c>
      <c r="F77" s="12">
        <f>+'[3]MALLAMA'!$R$22</f>
        <v>16943</v>
      </c>
      <c r="G77" s="12">
        <f t="shared" si="6"/>
        <v>119371</v>
      </c>
    </row>
    <row r="78" spans="2:7" ht="12.75">
      <c r="B78" s="9">
        <f t="shared" si="7"/>
        <v>63</v>
      </c>
      <c r="C78" s="13" t="s">
        <v>145</v>
      </c>
      <c r="D78" s="12">
        <f>+'[3]OSPINA'!$R$12</f>
        <v>37023</v>
      </c>
      <c r="E78" s="12">
        <f>+'[3]OSPINA'!$R$17</f>
        <v>17381</v>
      </c>
      <c r="F78" s="12">
        <f>+'[3]OSPINA'!$R$22</f>
        <v>12915</v>
      </c>
      <c r="G78" s="12">
        <f t="shared" si="6"/>
        <v>67319</v>
      </c>
    </row>
    <row r="79" spans="2:7" ht="12.75">
      <c r="B79" s="9">
        <f t="shared" si="7"/>
        <v>64</v>
      </c>
      <c r="C79" s="11" t="s">
        <v>140</v>
      </c>
      <c r="D79" s="12">
        <f>+'[1]CUMBITARA'!R13</f>
        <v>34912</v>
      </c>
      <c r="E79" s="12">
        <f>+'[1]CUMBITARA'!R18+25000</f>
        <v>35386</v>
      </c>
      <c r="F79" s="12">
        <f>+'[1]CUMBITARA'!R23</f>
        <v>8781</v>
      </c>
      <c r="G79" s="12">
        <f t="shared" si="6"/>
        <v>79079</v>
      </c>
    </row>
    <row r="80" spans="2:7" ht="12.75">
      <c r="B80" s="9">
        <f t="shared" si="7"/>
        <v>65</v>
      </c>
      <c r="C80" s="11" t="s">
        <v>141</v>
      </c>
      <c r="D80" s="12">
        <f>+'[1]FRANCISCO PIZARRO'!R11</f>
        <v>24011</v>
      </c>
      <c r="E80" s="12">
        <f>+'[1]FRANCISCO PIZARRO'!R15</f>
        <v>15488</v>
      </c>
      <c r="F80" s="12">
        <f>+'[1]FRANCISCO PIZARRO'!R20</f>
        <v>14191</v>
      </c>
      <c r="G80" s="12">
        <f t="shared" si="6"/>
        <v>53690</v>
      </c>
    </row>
    <row r="81" spans="2:7" ht="12.75">
      <c r="B81" s="9">
        <f t="shared" si="7"/>
        <v>66</v>
      </c>
      <c r="C81" s="11" t="s">
        <v>142</v>
      </c>
      <c r="D81" s="12">
        <f>+'[1]LEYVA'!R14</f>
        <v>24425</v>
      </c>
      <c r="E81" s="12">
        <f>+'[1]LEYVA'!R19+24432</f>
        <v>40062</v>
      </c>
      <c r="F81" s="12">
        <f>+'[1]LEYVA'!R24</f>
        <v>12671</v>
      </c>
      <c r="G81" s="12">
        <f t="shared" si="6"/>
        <v>77158</v>
      </c>
    </row>
    <row r="82" spans="2:7" ht="12.75">
      <c r="B82" s="9">
        <f t="shared" si="7"/>
        <v>67</v>
      </c>
      <c r="C82" s="13" t="s">
        <v>147</v>
      </c>
      <c r="D82" s="12">
        <f>+'[3]PROVIDENCIA'!$R$13</f>
        <v>13033</v>
      </c>
      <c r="E82" s="12">
        <f>+'[3]PROVIDENCIA'!$R$17</f>
        <v>3995</v>
      </c>
      <c r="F82" s="12">
        <f>+'[3]PROVIDENCIA'!$R$21</f>
        <v>3333</v>
      </c>
      <c r="G82" s="12">
        <f t="shared" si="6"/>
        <v>20361</v>
      </c>
    </row>
    <row r="83" spans="3:7" ht="12.75">
      <c r="C83" s="19" t="s">
        <v>158</v>
      </c>
      <c r="D83" s="16">
        <f>SUM(D74:D82)</f>
        <v>576481</v>
      </c>
      <c r="E83" s="16">
        <f>SUM(E74:E82)</f>
        <v>406848</v>
      </c>
      <c r="F83" s="16">
        <f>SUM(F74:F82)</f>
        <v>227619</v>
      </c>
      <c r="G83" s="16">
        <f>SUM(G74:G82)</f>
        <v>1210948</v>
      </c>
    </row>
    <row r="84" spans="3:7" ht="12.75">
      <c r="C84" s="25" t="s">
        <v>79</v>
      </c>
      <c r="D84" s="25"/>
      <c r="E84" s="25"/>
      <c r="F84" s="25"/>
      <c r="G84" s="25"/>
    </row>
    <row r="85" spans="2:10" ht="12.75">
      <c r="B85" s="9">
        <f>+B82+1</f>
        <v>68</v>
      </c>
      <c r="C85" s="11" t="s">
        <v>148</v>
      </c>
      <c r="D85" s="12">
        <f>+'[1]LA UNION SEC. MPAL DE SALUD'!R12</f>
        <v>22987</v>
      </c>
      <c r="E85" s="12">
        <f>+'[1]LA UNION SEC. MPAL DE SALUD'!R16</f>
        <v>20552</v>
      </c>
      <c r="F85" s="12">
        <f>+'[1]LA UNION SEC. MPAL DE SALUD'!R21</f>
        <v>16240</v>
      </c>
      <c r="G85" s="12">
        <f>+D85+E85+F85</f>
        <v>59779</v>
      </c>
      <c r="J85" s="7"/>
    </row>
    <row r="86" spans="3:10" ht="12.75">
      <c r="C86" s="25" t="s">
        <v>80</v>
      </c>
      <c r="D86" s="25"/>
      <c r="E86" s="25"/>
      <c r="F86" s="25"/>
      <c r="G86" s="25"/>
      <c r="J86" s="7"/>
    </row>
    <row r="87" spans="2:10" ht="12.75">
      <c r="B87" s="9">
        <f>+B85+1</f>
        <v>69</v>
      </c>
      <c r="C87" s="13" t="s">
        <v>149</v>
      </c>
      <c r="D87" s="12">
        <f>+'[3]CEHANI'!$Q$12</f>
        <v>15418</v>
      </c>
      <c r="E87" s="12">
        <f>+'[3]CEHANI'!$Q$17</f>
        <v>15343</v>
      </c>
      <c r="F87" s="12">
        <f>+'[3]CEHANI'!$Q$21</f>
        <v>12123</v>
      </c>
      <c r="G87" s="12">
        <f>+D87+E87+F87</f>
        <v>42884</v>
      </c>
      <c r="J87" s="7"/>
    </row>
    <row r="88" spans="3:9" ht="13.5" thickBot="1">
      <c r="C88" s="15" t="s">
        <v>155</v>
      </c>
      <c r="D88" s="16">
        <f>+D26+D50+D72+D83+D85+D87</f>
        <v>28006335</v>
      </c>
      <c r="E88" s="16">
        <f>+E26+E50+E72+E83+E85+E87</f>
        <v>17812044</v>
      </c>
      <c r="F88" s="16">
        <f>+F26+F50+F72+F83+F85+F87</f>
        <v>13101880</v>
      </c>
      <c r="G88" s="18">
        <f>+G26+G50+G72+G83+G85+G87</f>
        <v>58920259</v>
      </c>
      <c r="H88" s="7"/>
      <c r="I88" s="7"/>
    </row>
    <row r="89" spans="4:7" ht="13.5" thickTop="1">
      <c r="D89" s="7"/>
      <c r="E89" s="7"/>
      <c r="F89" s="7"/>
      <c r="G89" s="7"/>
    </row>
    <row r="90" spans="4:7" ht="12.75">
      <c r="D90" s="7"/>
      <c r="E90" s="7"/>
      <c r="F90" s="7"/>
      <c r="G90" s="7"/>
    </row>
    <row r="91" spans="4:7" ht="12.75">
      <c r="D91" s="7"/>
      <c r="E91" s="7"/>
      <c r="F91" s="7"/>
      <c r="G91" s="7"/>
    </row>
    <row r="92" spans="4:7" ht="12.75">
      <c r="D92" s="7"/>
      <c r="E92" s="7"/>
      <c r="F92" s="7"/>
      <c r="G92" s="7"/>
    </row>
    <row r="93" spans="4:7" ht="12.75">
      <c r="D93" s="7"/>
      <c r="E93" s="7"/>
      <c r="F93" s="7"/>
      <c r="G93" s="7"/>
    </row>
    <row r="94" spans="4:7" ht="12.75">
      <c r="D94" s="7"/>
      <c r="E94" s="7"/>
      <c r="F94" s="7"/>
      <c r="G94" s="7"/>
    </row>
    <row r="96" spans="4:7" ht="12.75">
      <c r="D96" s="20"/>
      <c r="E96" s="20"/>
      <c r="F96" s="20"/>
      <c r="G96" s="20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4" ht="12.75">
      <c r="H104" s="7"/>
    </row>
  </sheetData>
  <sheetProtection/>
  <mergeCells count="6">
    <mergeCell ref="C84:G84"/>
    <mergeCell ref="C86:G86"/>
    <mergeCell ref="C9:G9"/>
    <mergeCell ref="C27:G27"/>
    <mergeCell ref="C51:G51"/>
    <mergeCell ref="C73:G73"/>
  </mergeCells>
  <printOptions/>
  <pageMargins left="0.49" right="0.23" top="0.24" bottom="0.1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8">
      <selection activeCell="C82" sqref="C82"/>
    </sheetView>
  </sheetViews>
  <sheetFormatPr defaultColWidth="11.421875" defaultRowHeight="12.75"/>
  <cols>
    <col min="1" max="1" width="6.00390625" style="9" customWidth="1"/>
    <col min="2" max="2" width="62.7109375" style="3" customWidth="1"/>
    <col min="3" max="6" width="12.7109375" style="3" customWidth="1"/>
    <col min="7" max="7" width="12.7109375" style="21" bestFit="1" customWidth="1"/>
    <col min="8" max="16384" width="11.421875" style="3" customWidth="1"/>
  </cols>
  <sheetData>
    <row r="1" ht="12.75">
      <c r="B1" s="2" t="s">
        <v>0</v>
      </c>
    </row>
    <row r="2" ht="12.75">
      <c r="B2" s="4" t="s">
        <v>1</v>
      </c>
    </row>
    <row r="3" ht="12.75">
      <c r="B3" s="4" t="s">
        <v>2</v>
      </c>
    </row>
    <row r="4" ht="12.75">
      <c r="B4" s="4" t="s">
        <v>3</v>
      </c>
    </row>
    <row r="5" ht="12.75">
      <c r="B5" s="4" t="s">
        <v>4</v>
      </c>
    </row>
    <row r="6" ht="12.75">
      <c r="B6" s="4" t="s">
        <v>76</v>
      </c>
    </row>
    <row r="7" ht="12.75">
      <c r="B7" s="4"/>
    </row>
    <row r="8" spans="2:7" ht="12.75">
      <c r="B8" s="5" t="s">
        <v>75</v>
      </c>
      <c r="C8" s="5" t="s">
        <v>5</v>
      </c>
      <c r="D8" s="5" t="s">
        <v>6</v>
      </c>
      <c r="E8" s="5" t="s">
        <v>7</v>
      </c>
      <c r="F8" s="5" t="s">
        <v>8</v>
      </c>
      <c r="G8" s="22" t="s">
        <v>159</v>
      </c>
    </row>
    <row r="9" spans="1:7" ht="12.75">
      <c r="A9" s="9">
        <v>1</v>
      </c>
      <c r="B9" s="6" t="s">
        <v>154</v>
      </c>
      <c r="C9" s="7">
        <f>+'[3]HDEP'!$R$20</f>
        <v>4979343</v>
      </c>
      <c r="D9" s="7">
        <f>+'[3]HDEP'!$R$32</f>
        <v>3150103</v>
      </c>
      <c r="E9" s="7">
        <f>+'[3]HDEP'!$R$43</f>
        <v>2199144</v>
      </c>
      <c r="F9" s="7">
        <f aca="true" t="shared" si="0" ref="F9:F40">+C9+D9+E9</f>
        <v>10328590</v>
      </c>
      <c r="G9" s="23">
        <f>+F9/F79</f>
        <v>0.17575414991690697</v>
      </c>
    </row>
    <row r="10" spans="1:7" ht="12.75">
      <c r="A10" s="9">
        <f aca="true" t="shared" si="1" ref="A10:A47">+A9+1</f>
        <v>2</v>
      </c>
      <c r="B10" s="1" t="s">
        <v>31</v>
      </c>
      <c r="C10" s="7">
        <f>+'[3]HOSPITAL SAN PEDRO'!$R$18</f>
        <v>2833093</v>
      </c>
      <c r="D10" s="7">
        <f>+'[3]HOSPITAL SAN PEDRO'!$R$29</f>
        <v>2418092</v>
      </c>
      <c r="E10" s="7">
        <f>+'[3]HOSPITAL SAN PEDRO'!$R$36</f>
        <v>1921362</v>
      </c>
      <c r="F10" s="7">
        <f t="shared" si="0"/>
        <v>7172547</v>
      </c>
      <c r="G10" s="23">
        <f>+F10/F79</f>
        <v>0.1220500475596438</v>
      </c>
    </row>
    <row r="11" spans="1:7" ht="12.75">
      <c r="A11" s="9">
        <f t="shared" si="1"/>
        <v>3</v>
      </c>
      <c r="B11" s="6" t="s">
        <v>70</v>
      </c>
      <c r="C11" s="7">
        <f>+'[3]HCIPIALES'!$R$13</f>
        <v>2889520</v>
      </c>
      <c r="D11" s="7">
        <f>+'[3]HCIPIALES'!$R$22</f>
        <v>1666594</v>
      </c>
      <c r="E11" s="7">
        <f>+'[3]HCIPIALES'!$R$29</f>
        <v>1362134</v>
      </c>
      <c r="F11" s="7">
        <f t="shared" si="0"/>
        <v>5918248</v>
      </c>
      <c r="G11" s="23">
        <f>+F11/F79</f>
        <v>0.1007065481578255</v>
      </c>
    </row>
    <row r="12" spans="1:7" ht="12.75">
      <c r="A12" s="9">
        <f t="shared" si="1"/>
        <v>4</v>
      </c>
      <c r="B12" s="1" t="s">
        <v>30</v>
      </c>
      <c r="C12" s="7">
        <f>+'[2]IDSN'!$R$17</f>
        <v>3476932</v>
      </c>
      <c r="D12" s="7">
        <f>+'[2]IDSN'!$R$28</f>
        <v>1317646</v>
      </c>
      <c r="E12" s="7">
        <f>+'[2]IDSN'!$R$38</f>
        <v>1040533</v>
      </c>
      <c r="F12" s="7">
        <f t="shared" si="0"/>
        <v>5835111</v>
      </c>
      <c r="G12" s="23">
        <f>+F12/F79</f>
        <v>0.09929186592514495</v>
      </c>
    </row>
    <row r="13" spans="1:7" ht="12.75">
      <c r="A13" s="9">
        <f t="shared" si="1"/>
        <v>5</v>
      </c>
      <c r="B13" s="6" t="s">
        <v>28</v>
      </c>
      <c r="C13" s="7">
        <f>+'[1]TUMACO HOS. SAN ANDRES'!R14</f>
        <v>1859873</v>
      </c>
      <c r="D13" s="7">
        <f>+'[1]TUMACO HOS. SAN ANDRES'!R24</f>
        <v>1517342</v>
      </c>
      <c r="E13" s="7">
        <f>+'[1]TUMACO HOS. SAN ANDRES'!R32</f>
        <v>1196015</v>
      </c>
      <c r="F13" s="7">
        <f t="shared" si="0"/>
        <v>4573230</v>
      </c>
      <c r="G13" s="23">
        <f>+F13/F79</f>
        <v>0.07781934911004275</v>
      </c>
    </row>
    <row r="14" spans="1:7" ht="12.75">
      <c r="A14" s="9">
        <f t="shared" si="1"/>
        <v>6</v>
      </c>
      <c r="B14" s="6" t="s">
        <v>73</v>
      </c>
      <c r="C14" s="7">
        <f>+'[3]HILA'!$R$20</f>
        <v>1646287</v>
      </c>
      <c r="D14" s="7">
        <f>+'[3]HILA'!$R$30</f>
        <v>1249857</v>
      </c>
      <c r="E14" s="7">
        <f>+'[3]HILA'!$R$38</f>
        <v>798435</v>
      </c>
      <c r="F14" s="7">
        <f t="shared" si="0"/>
        <v>3694579</v>
      </c>
      <c r="G14" s="23">
        <f>+F14/F79</f>
        <v>0.0628679801837285</v>
      </c>
    </row>
    <row r="15" spans="1:7" ht="12.75">
      <c r="A15" s="9">
        <f t="shared" si="1"/>
        <v>7</v>
      </c>
      <c r="B15" s="6" t="s">
        <v>74</v>
      </c>
      <c r="C15" s="7">
        <f>+'[3]TUQUERRES'!$R$15</f>
        <v>1431061</v>
      </c>
      <c r="D15" s="7">
        <f>+'[3]TUQUERRES'!$R$26</f>
        <v>792985</v>
      </c>
      <c r="E15" s="7">
        <f>+'[3]TUQUERRES'!$R$34</f>
        <v>564037</v>
      </c>
      <c r="F15" s="7">
        <f t="shared" si="0"/>
        <v>2788083</v>
      </c>
      <c r="G15" s="23">
        <f>+F15/F79</f>
        <v>0.04744279302041999</v>
      </c>
    </row>
    <row r="16" spans="1:7" ht="12.75">
      <c r="A16" s="9">
        <f t="shared" si="1"/>
        <v>8</v>
      </c>
      <c r="B16" s="6" t="s">
        <v>19</v>
      </c>
      <c r="C16" s="7">
        <f>+'[1]LA UNION EDUARDO STOS'!R14</f>
        <v>736196</v>
      </c>
      <c r="D16" s="7">
        <f>+'[1]LA UNION EDUARDO STOS'!R23</f>
        <v>637227</v>
      </c>
      <c r="E16" s="7">
        <f>+'[1]LA UNION EDUARDO STOS'!R33</f>
        <v>507447</v>
      </c>
      <c r="F16" s="7">
        <f t="shared" si="0"/>
        <v>1880870</v>
      </c>
      <c r="G16" s="23">
        <f>+F16/F79</f>
        <v>0.03200540518640132</v>
      </c>
    </row>
    <row r="17" spans="1:7" ht="12.75">
      <c r="A17" s="9">
        <f t="shared" si="1"/>
        <v>9</v>
      </c>
      <c r="B17" s="1" t="s">
        <v>56</v>
      </c>
      <c r="C17" s="7">
        <f>+'[3]SECRETARIA DE SALUD DE PASTO'!$R$16</f>
        <v>741989</v>
      </c>
      <c r="D17" s="7">
        <f>+'[3]SECRETARIA DE SALUD DE PASTO'!$R$29</f>
        <v>611247</v>
      </c>
      <c r="E17" s="7">
        <f>+'[3]SECRETARIA DE SALUD DE PASTO'!$R$40</f>
        <v>414871</v>
      </c>
      <c r="F17" s="7">
        <f t="shared" si="0"/>
        <v>1768107</v>
      </c>
      <c r="G17" s="23">
        <f>+F17/F79</f>
        <v>0.030086598727138227</v>
      </c>
    </row>
    <row r="18" spans="1:7" ht="12.75">
      <c r="A18" s="9">
        <f t="shared" si="1"/>
        <v>10</v>
      </c>
      <c r="B18" s="1" t="s">
        <v>77</v>
      </c>
      <c r="C18" s="7">
        <f>+'[3]HOSPITAL SAMANIEGO'!$R$14</f>
        <v>940180</v>
      </c>
      <c r="D18" s="7">
        <f>+'[3]HOSPITAL SAMANIEGO'!$R$23</f>
        <v>358927</v>
      </c>
      <c r="E18" s="7">
        <f>+'[3]HOSPITAL SAMANIEGO'!$R$29</f>
        <v>277386</v>
      </c>
      <c r="F18" s="7">
        <f t="shared" si="0"/>
        <v>1576493</v>
      </c>
      <c r="G18" s="23">
        <f>+F18/F79</f>
        <v>0.026826041799021396</v>
      </c>
    </row>
    <row r="19" spans="1:7" ht="12.75">
      <c r="A19" s="9">
        <f t="shared" si="1"/>
        <v>11</v>
      </c>
      <c r="B19" s="6" t="s">
        <v>60</v>
      </c>
      <c r="C19" s="7">
        <f>+'[3]BARBACOAS'!$R$13</f>
        <v>716212</v>
      </c>
      <c r="D19" s="7">
        <f>+'[3]BARBACOAS'!$R$21</f>
        <v>355296</v>
      </c>
      <c r="E19" s="7">
        <f>+'[3]BARBACOAS'!$R$28</f>
        <v>316645</v>
      </c>
      <c r="F19" s="7">
        <f t="shared" si="0"/>
        <v>1388153</v>
      </c>
      <c r="G19" s="23">
        <f>+F19/F79</f>
        <v>0.023621196162264563</v>
      </c>
    </row>
    <row r="20" spans="1:7" ht="12.75">
      <c r="A20" s="9">
        <f t="shared" si="1"/>
        <v>12</v>
      </c>
      <c r="B20" s="6" t="s">
        <v>25</v>
      </c>
      <c r="C20" s="7">
        <f>+'[1]SAN PABLO'!R13</f>
        <v>439796</v>
      </c>
      <c r="D20" s="7">
        <f>+'[1]SAN PABLO'!R21</f>
        <v>303243</v>
      </c>
      <c r="E20" s="7">
        <f>+'[1]SAN PABLO'!R28</f>
        <v>256750</v>
      </c>
      <c r="F20" s="7">
        <f t="shared" si="0"/>
        <v>999789</v>
      </c>
      <c r="G20" s="23">
        <f>+F20/F79</f>
        <v>0.017012686706634157</v>
      </c>
    </row>
    <row r="21" spans="1:7" ht="12.75">
      <c r="A21" s="9">
        <f t="shared" si="1"/>
        <v>13</v>
      </c>
      <c r="B21" s="1" t="s">
        <v>32</v>
      </c>
      <c r="C21" s="7">
        <f>+'[3]SECRETARIA DE SALUD DE IPIALES'!$R$14</f>
        <v>575613</v>
      </c>
      <c r="D21" s="7">
        <f>+'[3]SECRETARIA DE SALUD DE IPIALES'!$R$22</f>
        <v>245252</v>
      </c>
      <c r="E21" s="7">
        <f>+'[3]SECRETARIA DE SALUD DE IPIALES'!$R$29</f>
        <v>178496</v>
      </c>
      <c r="F21" s="7">
        <f t="shared" si="0"/>
        <v>999361</v>
      </c>
      <c r="G21" s="23">
        <f>+F21/F79</f>
        <v>0.01700540374001776</v>
      </c>
    </row>
    <row r="22" spans="1:7" ht="12.75">
      <c r="A22" s="9">
        <f t="shared" si="1"/>
        <v>14</v>
      </c>
      <c r="B22" s="1" t="s">
        <v>33</v>
      </c>
      <c r="C22" s="7">
        <f>+'[3]HOSPITAL SANDONA'!$R$15</f>
        <v>584118</v>
      </c>
      <c r="D22" s="7">
        <f>+'[3]HOSPITAL SANDONA'!$R$25</f>
        <v>241356</v>
      </c>
      <c r="E22" s="7">
        <f>+'[3]HOSPITAL SANDONA'!$R$34</f>
        <v>160689</v>
      </c>
      <c r="F22" s="7">
        <f t="shared" si="0"/>
        <v>986163</v>
      </c>
      <c r="G22" s="23">
        <f>+F22/F79</f>
        <v>0.01678082291430938</v>
      </c>
    </row>
    <row r="23" spans="1:7" ht="12.75">
      <c r="A23" s="9">
        <f t="shared" si="1"/>
        <v>15</v>
      </c>
      <c r="B23" s="6" t="s">
        <v>18</v>
      </c>
      <c r="C23" s="7">
        <f>+'[1]LA CRUZ'!R13</f>
        <v>465687</v>
      </c>
      <c r="D23" s="7">
        <f>+'[1]LA CRUZ'!R20</f>
        <v>215929</v>
      </c>
      <c r="E23" s="7">
        <f>+'[1]LA CRUZ'!R26</f>
        <v>183939</v>
      </c>
      <c r="F23" s="7">
        <f t="shared" si="0"/>
        <v>865555</v>
      </c>
      <c r="G23" s="23">
        <f>+F23/F79</f>
        <v>0.014728523760874274</v>
      </c>
    </row>
    <row r="24" spans="1:7" ht="12.75">
      <c r="A24" s="9">
        <f t="shared" si="1"/>
        <v>16</v>
      </c>
      <c r="B24" s="8" t="s">
        <v>68</v>
      </c>
      <c r="C24" s="7">
        <f>+'[3]EL CHARCO'!$R$13</f>
        <v>218310</v>
      </c>
      <c r="D24" s="7">
        <f>+'[3]EL CHARCO'!$R$20</f>
        <v>300942</v>
      </c>
      <c r="E24" s="7">
        <f>+'[3]EL CHARCO'!$R$25</f>
        <v>313661</v>
      </c>
      <c r="F24" s="7">
        <f t="shared" si="0"/>
        <v>832913</v>
      </c>
      <c r="G24" s="23">
        <f>+F24/F79</f>
        <v>0.01417307844243413</v>
      </c>
    </row>
    <row r="25" spans="1:7" ht="12.75">
      <c r="A25" s="9">
        <f t="shared" si="1"/>
        <v>17</v>
      </c>
      <c r="B25" s="6" t="s">
        <v>62</v>
      </c>
      <c r="C25" s="7">
        <f>+'[3]CUMBAL'!$R$13</f>
        <v>385475</v>
      </c>
      <c r="D25" s="7">
        <f>+'[3]CUMBAL'!$R$19</f>
        <v>148790</v>
      </c>
      <c r="E25" s="7">
        <f>+'[3]CUMBAL'!$R$26</f>
        <v>120656</v>
      </c>
      <c r="F25" s="7">
        <f t="shared" si="0"/>
        <v>654921</v>
      </c>
      <c r="G25" s="23">
        <f>+F25/F79</f>
        <v>0.011144317241533513</v>
      </c>
    </row>
    <row r="26" spans="1:7" ht="12.75">
      <c r="A26" s="9">
        <f t="shared" si="1"/>
        <v>18</v>
      </c>
      <c r="B26" s="6" t="s">
        <v>29</v>
      </c>
      <c r="C26" s="7">
        <f>+'[1]TUMACO SEC. MPAL DE SALUD'!R11</f>
        <v>267075</v>
      </c>
      <c r="D26" s="7">
        <f>+'[1]TUMACO SEC. MPAL DE SALUD'!R16</f>
        <v>151835</v>
      </c>
      <c r="E26" s="7">
        <f>+'[1]TUMACO SEC. MPAL DE SALUD'!R23</f>
        <v>139446</v>
      </c>
      <c r="F26" s="7">
        <f t="shared" si="0"/>
        <v>558356</v>
      </c>
      <c r="G26" s="23">
        <f>+F26/F79</f>
        <v>0.009501140439402136</v>
      </c>
    </row>
    <row r="27" spans="1:7" ht="12.75">
      <c r="A27" s="9">
        <f t="shared" si="1"/>
        <v>19</v>
      </c>
      <c r="B27" s="1" t="s">
        <v>66</v>
      </c>
      <c r="C27" s="7">
        <f>+'[3]EL TAMBO'!$R$16</f>
        <v>212670</v>
      </c>
      <c r="D27" s="7">
        <f>+'[3]EL TAMBO'!$R$25</f>
        <v>95480</v>
      </c>
      <c r="E27" s="7">
        <f>+'[3]EL TAMBO'!$R$33</f>
        <v>75443</v>
      </c>
      <c r="F27" s="7">
        <f t="shared" si="0"/>
        <v>383593</v>
      </c>
      <c r="G27" s="23">
        <f>+F27/F79</f>
        <v>0.006527324797390166</v>
      </c>
    </row>
    <row r="28" spans="1:7" ht="12.75">
      <c r="A28" s="9">
        <f t="shared" si="1"/>
        <v>20</v>
      </c>
      <c r="B28" s="1" t="s">
        <v>34</v>
      </c>
      <c r="C28" s="7">
        <f>+'[3]CONSACA'!$R$14</f>
        <v>100162</v>
      </c>
      <c r="D28" s="7">
        <f>+'[3]CONSACA'!$R$21</f>
        <v>74770</v>
      </c>
      <c r="E28" s="7">
        <f>+'[3]CONSACA'!$R$26</f>
        <v>59089</v>
      </c>
      <c r="F28" s="7">
        <f t="shared" si="0"/>
        <v>234021</v>
      </c>
      <c r="G28" s="23">
        <f>+F28/F79</f>
        <v>0.003982166192839922</v>
      </c>
    </row>
    <row r="29" spans="1:7" ht="12.75">
      <c r="A29" s="9">
        <f t="shared" si="1"/>
        <v>21</v>
      </c>
      <c r="B29" s="6" t="s">
        <v>27</v>
      </c>
      <c r="C29" s="7">
        <f>+'[1]TAMINANGO'!R11</f>
        <v>107171</v>
      </c>
      <c r="D29" s="7">
        <f>+'[1]TAMINANGO'!R16</f>
        <v>60550</v>
      </c>
      <c r="E29" s="7">
        <f>+'[1]TAMINANGO'!R22</f>
        <v>50072</v>
      </c>
      <c r="F29" s="7">
        <f t="shared" si="0"/>
        <v>217793</v>
      </c>
      <c r="G29" s="23">
        <f>+F29/F79</f>
        <v>0.003706026047393973</v>
      </c>
    </row>
    <row r="30" spans="1:7" ht="12.75">
      <c r="A30" s="9">
        <f t="shared" si="1"/>
        <v>22</v>
      </c>
      <c r="B30" s="1" t="s">
        <v>39</v>
      </c>
      <c r="C30" s="7">
        <f>+'[3]GUAITARILLA'!$R$15</f>
        <v>95321</v>
      </c>
      <c r="D30" s="7">
        <f>+'[3]GUAITARILLA'!$R$24</f>
        <v>63836</v>
      </c>
      <c r="E30" s="7">
        <f>+'[3]GUAITARILLA'!$R$32</f>
        <v>51606</v>
      </c>
      <c r="F30" s="7">
        <f t="shared" si="0"/>
        <v>210763</v>
      </c>
      <c r="G30" s="23">
        <f>+F30/F79</f>
        <v>0.0035864016190919634</v>
      </c>
    </row>
    <row r="31" spans="1:7" ht="12.75">
      <c r="A31" s="9">
        <f t="shared" si="1"/>
        <v>23</v>
      </c>
      <c r="B31" s="6" t="s">
        <v>16</v>
      </c>
      <c r="C31" s="7">
        <f>+'[1]EL TABLON DE GOMEZ'!R16</f>
        <v>73999</v>
      </c>
      <c r="D31" s="7">
        <f>+'[1]EL TABLON DE GOMEZ'!R24</f>
        <v>65439</v>
      </c>
      <c r="E31" s="7">
        <f>+'[1]EL TABLON DE GOMEZ'!R30</f>
        <v>51703</v>
      </c>
      <c r="F31" s="7">
        <f t="shared" si="0"/>
        <v>191141</v>
      </c>
      <c r="G31" s="23">
        <f>+F31/F79</f>
        <v>0.0032525082290290846</v>
      </c>
    </row>
    <row r="32" spans="1:7" ht="12.75">
      <c r="A32" s="9">
        <f t="shared" si="1"/>
        <v>24</v>
      </c>
      <c r="B32" s="1" t="s">
        <v>78</v>
      </c>
      <c r="C32" s="7">
        <f>+'[3]LA FLORIDA'!$R$13</f>
        <v>123814</v>
      </c>
      <c r="D32" s="7">
        <f>+'[3]LA FLORIDA'!$R$21</f>
        <v>37502</v>
      </c>
      <c r="E32" s="7">
        <f>+'[3]LA FLORIDA'!$R$26</f>
        <v>29647</v>
      </c>
      <c r="F32" s="7">
        <f t="shared" si="0"/>
        <v>190963</v>
      </c>
      <c r="G32" s="23">
        <f>+F32/F79</f>
        <v>0.003249479331697967</v>
      </c>
    </row>
    <row r="33" spans="1:7" ht="12.75">
      <c r="A33" s="9">
        <f t="shared" si="1"/>
        <v>25</v>
      </c>
      <c r="B33" s="1" t="s">
        <v>58</v>
      </c>
      <c r="C33" s="7">
        <f>+'[3]ALDANA'!$R$13</f>
        <v>82856</v>
      </c>
      <c r="D33" s="7">
        <f>+'[3]ALDANA'!$R$20</f>
        <v>59816</v>
      </c>
      <c r="E33" s="7">
        <f>+'[3]ALDANA'!$R$27</f>
        <v>47260</v>
      </c>
      <c r="F33" s="7">
        <f t="shared" si="0"/>
        <v>189932</v>
      </c>
      <c r="G33" s="23">
        <f>+F33/F79</f>
        <v>0.0032319355499654816</v>
      </c>
    </row>
    <row r="34" spans="1:7" ht="12.75">
      <c r="A34" s="9">
        <f t="shared" si="1"/>
        <v>26</v>
      </c>
      <c r="B34" s="6" t="s">
        <v>10</v>
      </c>
      <c r="C34" s="7">
        <f>+'[1]ARBOLEDA'!R12</f>
        <v>70736</v>
      </c>
      <c r="D34" s="7">
        <f>+'[1]ARBOLEDA'!R17</f>
        <v>58093</v>
      </c>
      <c r="E34" s="7">
        <f>+'[1]ARBOLEDA'!R23</f>
        <v>47084</v>
      </c>
      <c r="F34" s="7">
        <f t="shared" si="0"/>
        <v>175913</v>
      </c>
      <c r="G34" s="23">
        <f>+F34/F79</f>
        <v>0.0029933843607242473</v>
      </c>
    </row>
    <row r="35" spans="1:7" ht="12.75">
      <c r="A35" s="9">
        <f t="shared" si="1"/>
        <v>27</v>
      </c>
      <c r="B35" s="6" t="s">
        <v>14</v>
      </c>
      <c r="C35" s="7">
        <f>+'[1]COLON GENOVA'!R13</f>
        <v>63967</v>
      </c>
      <c r="D35" s="7">
        <f>+'[1]COLON GENOVA'!R17</f>
        <v>56481</v>
      </c>
      <c r="E35" s="7">
        <f>+'[1]COLON GENOVA'!R23</f>
        <v>41689</v>
      </c>
      <c r="F35" s="7">
        <f t="shared" si="0"/>
        <v>162137</v>
      </c>
      <c r="G35" s="23">
        <f>+F35/F79</f>
        <v>0.002758968126828303</v>
      </c>
    </row>
    <row r="36" spans="1:7" ht="12.75">
      <c r="A36" s="9">
        <f t="shared" si="1"/>
        <v>28</v>
      </c>
      <c r="B36" s="6" t="s">
        <v>67</v>
      </c>
      <c r="C36" s="7">
        <f>+'[3]LINARES'!$R$11</f>
        <v>60490</v>
      </c>
      <c r="D36" s="7">
        <f>+'[3]LINARES'!$R$16</f>
        <v>56418</v>
      </c>
      <c r="E36" s="7">
        <f>+'[3]LINARES'!$R$23</f>
        <v>44577</v>
      </c>
      <c r="F36" s="7">
        <f t="shared" si="0"/>
        <v>161485</v>
      </c>
      <c r="G36" s="23">
        <f>+F36/F79</f>
        <v>0.002747873514132299</v>
      </c>
    </row>
    <row r="37" spans="1:7" ht="12.75">
      <c r="A37" s="9">
        <f t="shared" si="1"/>
        <v>29</v>
      </c>
      <c r="B37" s="6" t="s">
        <v>24</v>
      </c>
      <c r="C37" s="7">
        <f>+'[1]SAN LORENZO'!R14</f>
        <v>68248</v>
      </c>
      <c r="D37" s="7">
        <f>+'[1]SAN LORENZO'!R20</f>
        <v>56850</v>
      </c>
      <c r="E37" s="7">
        <f>+'[1]SAN LORENZO'!R26</f>
        <v>35084</v>
      </c>
      <c r="F37" s="7">
        <f t="shared" si="0"/>
        <v>160182</v>
      </c>
      <c r="G37" s="23">
        <f>+F37/F79</f>
        <v>0.0027257013050174315</v>
      </c>
    </row>
    <row r="38" spans="1:7" ht="12.75">
      <c r="A38" s="9">
        <f t="shared" si="1"/>
        <v>30</v>
      </c>
      <c r="B38" s="6" t="s">
        <v>71</v>
      </c>
      <c r="C38" s="7">
        <f>+'[3]TANGUA'!$R$14</f>
        <v>70752</v>
      </c>
      <c r="D38" s="7">
        <f>+'[3]TANGUA'!$R$22</f>
        <v>49463</v>
      </c>
      <c r="E38" s="7">
        <f>+'[3]TANGUA'!$R$29</f>
        <v>39083</v>
      </c>
      <c r="F38" s="7">
        <f t="shared" si="0"/>
        <v>159298</v>
      </c>
      <c r="G38" s="23">
        <f>+F38/F79</f>
        <v>0.002710658916024689</v>
      </c>
    </row>
    <row r="39" spans="1:7" ht="12.75">
      <c r="A39" s="9">
        <f t="shared" si="1"/>
        <v>31</v>
      </c>
      <c r="B39" s="6" t="s">
        <v>22</v>
      </c>
      <c r="C39" s="7">
        <f>+'[1]OLAYA HERRERA'!R13</f>
        <v>50063</v>
      </c>
      <c r="D39" s="7">
        <f>+'[1]OLAYA HERRERA'!R19</f>
        <v>54753</v>
      </c>
      <c r="E39" s="7">
        <f>+'[1]OLAYA HERRERA'!R24</f>
        <v>54470</v>
      </c>
      <c r="F39" s="7">
        <f t="shared" si="0"/>
        <v>159286</v>
      </c>
      <c r="G39" s="23">
        <f>+F39/F79</f>
        <v>0.002710454720698996</v>
      </c>
    </row>
    <row r="40" spans="1:7" ht="12.75">
      <c r="A40" s="9">
        <f t="shared" si="1"/>
        <v>32</v>
      </c>
      <c r="B40" s="1" t="s">
        <v>40</v>
      </c>
      <c r="C40" s="7">
        <f>+'[3]RICAURTE'!$R$13</f>
        <v>102767</v>
      </c>
      <c r="D40" s="7">
        <f>+'[3]RICAURTE'!$R$18</f>
        <v>31300</v>
      </c>
      <c r="E40" s="7">
        <f>+'[3]RICAURTE'!$R$24</f>
        <v>24731</v>
      </c>
      <c r="F40" s="7">
        <f t="shared" si="0"/>
        <v>158798</v>
      </c>
      <c r="G40" s="23">
        <f>+F40/F79</f>
        <v>0.002702150777454134</v>
      </c>
    </row>
    <row r="41" spans="1:7" ht="12.75">
      <c r="A41" s="9">
        <f t="shared" si="1"/>
        <v>33</v>
      </c>
      <c r="B41" s="6" t="s">
        <v>9</v>
      </c>
      <c r="C41" s="7">
        <f>+'[1]ALBAN'!R11</f>
        <v>59672</v>
      </c>
      <c r="D41" s="7">
        <f>+'[1]ALBAN'!R17</f>
        <v>50407</v>
      </c>
      <c r="E41" s="7">
        <f>+'[1]ALBAN'!R23</f>
        <v>40474</v>
      </c>
      <c r="F41" s="7">
        <f aca="true" t="shared" si="2" ref="F41:F72">+C41+D41+E41</f>
        <v>150553</v>
      </c>
      <c r="G41" s="23">
        <f>+F41/F79</f>
        <v>0.002561851572425674</v>
      </c>
    </row>
    <row r="42" spans="1:7" ht="12.75">
      <c r="A42" s="9">
        <f t="shared" si="1"/>
        <v>34</v>
      </c>
      <c r="B42" s="1" t="s">
        <v>45</v>
      </c>
      <c r="C42" s="7">
        <f>+'[3]LOS ANDES'!$R$12</f>
        <v>61901</v>
      </c>
      <c r="D42" s="7">
        <f>+'[3]LOS ANDES'!$R$17</f>
        <v>43890</v>
      </c>
      <c r="E42" s="7">
        <f>+'[3]LOS ANDES'!$R$23</f>
        <v>34678</v>
      </c>
      <c r="F42" s="7">
        <f t="shared" si="2"/>
        <v>140469</v>
      </c>
      <c r="G42" s="23">
        <f>+F42/F79</f>
        <v>0.0023902594337347114</v>
      </c>
    </row>
    <row r="43" spans="1:7" ht="12.75">
      <c r="A43" s="9">
        <f t="shared" si="1"/>
        <v>35</v>
      </c>
      <c r="B43" s="1" t="s">
        <v>51</v>
      </c>
      <c r="C43" s="7">
        <f>+'[3]ROBERTO PAYAN'!$R$12</f>
        <v>50435</v>
      </c>
      <c r="D43" s="7">
        <f>+'[3]ROBERTO PAYAN'!$R$15</f>
        <v>50189</v>
      </c>
      <c r="E43" s="7">
        <f>+'[3]ROBERTO PAYAN'!$R$20</f>
        <v>35355</v>
      </c>
      <c r="F43" s="7">
        <f t="shared" si="2"/>
        <v>135979</v>
      </c>
      <c r="G43" s="23">
        <f>+F43/F79</f>
        <v>0.0023138563493711236</v>
      </c>
    </row>
    <row r="44" spans="1:7" ht="12.75">
      <c r="A44" s="9">
        <f t="shared" si="1"/>
        <v>36</v>
      </c>
      <c r="B44" s="1" t="s">
        <v>57</v>
      </c>
      <c r="C44" s="7">
        <f>+'[3]IMUES'!$R$13</f>
        <v>54805</v>
      </c>
      <c r="D44" s="7">
        <f>+'[3]IMUES'!$R$18</f>
        <v>44894</v>
      </c>
      <c r="E44" s="7">
        <f>+'[3]IMUES'!$R$22</f>
        <v>35680</v>
      </c>
      <c r="F44" s="7">
        <f t="shared" si="2"/>
        <v>135379</v>
      </c>
      <c r="G44" s="23">
        <f>+F44/F79</f>
        <v>0.002303646583086457</v>
      </c>
    </row>
    <row r="45" spans="1:7" ht="12.75">
      <c r="A45" s="9">
        <f t="shared" si="1"/>
        <v>37</v>
      </c>
      <c r="B45" s="1" t="s">
        <v>54</v>
      </c>
      <c r="C45" s="7">
        <f>+'[3]PUERRES'!$R$12</f>
        <v>64140</v>
      </c>
      <c r="D45" s="7">
        <f>+'[3]PUERRES'!$R$16</f>
        <v>39386</v>
      </c>
      <c r="E45" s="7">
        <f>+'[3]PUERRES'!$R$21</f>
        <v>31138</v>
      </c>
      <c r="F45" s="7">
        <f t="shared" si="2"/>
        <v>134664</v>
      </c>
      <c r="G45" s="23">
        <f>+F45/F79</f>
        <v>0.0022914799449305625</v>
      </c>
    </row>
    <row r="46" spans="1:7" ht="12.75">
      <c r="A46" s="9">
        <f t="shared" si="1"/>
        <v>38</v>
      </c>
      <c r="B46" s="6" t="s">
        <v>72</v>
      </c>
      <c r="C46" s="7">
        <f>+'[3]YACUANQUER'!$R$14</f>
        <v>57340</v>
      </c>
      <c r="D46" s="7">
        <f>+'[3]YACUANQUER'!$R$19</f>
        <v>38229</v>
      </c>
      <c r="E46" s="7">
        <f>+'[3]YACUANQUER'!$R$25</f>
        <v>30204</v>
      </c>
      <c r="F46" s="7">
        <f t="shared" si="2"/>
        <v>125773</v>
      </c>
      <c r="G46" s="23">
        <f>+F46/F79</f>
        <v>0.0021401882248689454</v>
      </c>
    </row>
    <row r="47" spans="1:7" ht="12.75">
      <c r="A47" s="9">
        <f t="shared" si="1"/>
        <v>39</v>
      </c>
      <c r="B47" s="6" t="s">
        <v>59</v>
      </c>
      <c r="C47" s="7">
        <f>+'[3]ANCUYA'!$R$11</f>
        <v>54698</v>
      </c>
      <c r="D47" s="7">
        <f>+'[3]ANCUYA'!$R$14</f>
        <v>38528</v>
      </c>
      <c r="E47" s="7">
        <f>+'[3]ANCUYA'!$R$19</f>
        <v>30443</v>
      </c>
      <c r="F47" s="7">
        <f t="shared" si="2"/>
        <v>123669</v>
      </c>
      <c r="G47" s="23">
        <f>+F47/F79</f>
        <v>0.002104385977764048</v>
      </c>
    </row>
    <row r="48" spans="1:7" ht="12.75">
      <c r="A48" s="9">
        <f aca="true" t="shared" si="3" ref="A48:A66">+A47+1</f>
        <v>40</v>
      </c>
      <c r="B48" s="1" t="s">
        <v>47</v>
      </c>
      <c r="C48" s="7">
        <f>+'[3]POLICARPA'!$R$13</f>
        <v>51516</v>
      </c>
      <c r="D48" s="7">
        <f>+'[3]POLICARPA'!$R$18</f>
        <v>38898</v>
      </c>
      <c r="E48" s="7">
        <f>+'[3]POLICARPA'!$R$24</f>
        <v>32409</v>
      </c>
      <c r="F48" s="7">
        <f t="shared" si="2"/>
        <v>122823</v>
      </c>
      <c r="G48" s="23">
        <f>+F48/F79</f>
        <v>0.002089990207302668</v>
      </c>
    </row>
    <row r="49" spans="1:7" ht="12.75">
      <c r="A49" s="9">
        <f t="shared" si="3"/>
        <v>41</v>
      </c>
      <c r="B49" s="6" t="s">
        <v>64</v>
      </c>
      <c r="C49" s="7">
        <f>+'[3]GUACHUCAL'!$R$13</f>
        <v>52576</v>
      </c>
      <c r="D49" s="7">
        <f>+'[3]GUACHUCAL'!$R$18</f>
        <v>43649</v>
      </c>
      <c r="E49" s="7">
        <f>+'[3]GUACHUCAL'!$R$23</f>
        <v>26093</v>
      </c>
      <c r="F49" s="7">
        <f t="shared" si="2"/>
        <v>122318</v>
      </c>
      <c r="G49" s="23">
        <f>+F49/F79</f>
        <v>0.002081396987346407</v>
      </c>
    </row>
    <row r="50" spans="1:7" ht="12.75">
      <c r="A50" s="9">
        <f t="shared" si="3"/>
        <v>42</v>
      </c>
      <c r="B50" s="6" t="s">
        <v>13</v>
      </c>
      <c r="C50" s="7">
        <f>+'[1]CHACHAGUI'!R14</f>
        <v>70251</v>
      </c>
      <c r="D50" s="7">
        <f>+'[1]CHACHAGUI'!R20</f>
        <v>29246</v>
      </c>
      <c r="E50" s="7">
        <f>+'[1]CHACHAGUI'!R24</f>
        <v>21496</v>
      </c>
      <c r="F50" s="7">
        <f t="shared" si="2"/>
        <v>120993</v>
      </c>
      <c r="G50" s="23">
        <f>+F50/F79</f>
        <v>0.002058850420134435</v>
      </c>
    </row>
    <row r="51" spans="1:7" ht="12.75">
      <c r="A51" s="9">
        <f t="shared" si="3"/>
        <v>43</v>
      </c>
      <c r="B51" s="1" t="s">
        <v>46</v>
      </c>
      <c r="C51" s="7">
        <f>+'[3]POTOSI'!$R$12</f>
        <v>43881</v>
      </c>
      <c r="D51" s="7">
        <f>+'[3]POTOSI'!$R$16</f>
        <v>41500</v>
      </c>
      <c r="E51" s="7">
        <f>+'[3]POTOSI'!$R$22</f>
        <v>34360</v>
      </c>
      <c r="F51" s="7">
        <f t="shared" si="2"/>
        <v>119741</v>
      </c>
      <c r="G51" s="23">
        <f>+F51/F79</f>
        <v>0.0020375460411537643</v>
      </c>
    </row>
    <row r="52" spans="1:7" ht="12.75">
      <c r="A52" s="9">
        <f t="shared" si="3"/>
        <v>44</v>
      </c>
      <c r="B52" s="1" t="s">
        <v>48</v>
      </c>
      <c r="C52" s="7">
        <f>+'[3]PUPIALES'!$R$12</f>
        <v>44366</v>
      </c>
      <c r="D52" s="7">
        <f>+'[3]PUPIALES'!$R$16</f>
        <v>40695</v>
      </c>
      <c r="E52" s="7">
        <f>+'[3]PUPIALES'!$R$21</f>
        <v>32343</v>
      </c>
      <c r="F52" s="7">
        <f t="shared" si="2"/>
        <v>117404</v>
      </c>
      <c r="G52" s="23">
        <f>+F52/F79</f>
        <v>0.001997779001474988</v>
      </c>
    </row>
    <row r="53" spans="1:7" ht="12.75">
      <c r="A53" s="9">
        <f t="shared" si="3"/>
        <v>45</v>
      </c>
      <c r="B53" s="6" t="s">
        <v>61</v>
      </c>
      <c r="C53" s="7">
        <f>+'[3]CONTADERO'!$R$12</f>
        <v>47404</v>
      </c>
      <c r="D53" s="7">
        <f>+'[3]CONTADERO'!$R$16</f>
        <v>28168</v>
      </c>
      <c r="E53" s="7">
        <f>+'[3]CONTADERO'!$R$21</f>
        <v>20383</v>
      </c>
      <c r="F53" s="7">
        <f t="shared" si="2"/>
        <v>95955</v>
      </c>
      <c r="G53" s="23">
        <f>+F53/F79</f>
        <v>0.0016327968730752995</v>
      </c>
    </row>
    <row r="54" spans="1:7" ht="12.75">
      <c r="A54" s="9">
        <f t="shared" si="3"/>
        <v>46</v>
      </c>
      <c r="B54" s="1" t="s">
        <v>55</v>
      </c>
      <c r="C54" s="7">
        <f>+'[3]SANTA BARBARA'!$R$12</f>
        <v>28009</v>
      </c>
      <c r="D54" s="7">
        <f>+'[3]SANTA BARBARA'!$R$16</f>
        <v>40914</v>
      </c>
      <c r="E54" s="7">
        <f>+'[3]SANTA BARBARA'!$R$20</f>
        <v>27000</v>
      </c>
      <c r="F54" s="7">
        <f t="shared" si="2"/>
        <v>95923</v>
      </c>
      <c r="G54" s="23">
        <f>+F54/F79</f>
        <v>0.001632252352206784</v>
      </c>
    </row>
    <row r="55" spans="1:7" ht="12.75">
      <c r="A55" s="9">
        <f t="shared" si="3"/>
        <v>47</v>
      </c>
      <c r="B55" s="1" t="s">
        <v>53</v>
      </c>
      <c r="C55" s="7">
        <f>+'[3]MOSQUERA'!$R$13</f>
        <v>29407</v>
      </c>
      <c r="D55" s="7">
        <f>+'[3]MOSQUERA'!$R$20</f>
        <v>33154</v>
      </c>
      <c r="E55" s="7">
        <f>+'[3]MOSQUERA'!$R$24</f>
        <v>32921</v>
      </c>
      <c r="F55" s="7">
        <f t="shared" si="2"/>
        <v>95482</v>
      </c>
      <c r="G55" s="23">
        <f>+F55/F79</f>
        <v>0.001624748173987554</v>
      </c>
    </row>
    <row r="56" spans="1:7" ht="12.75">
      <c r="A56" s="9">
        <f t="shared" si="3"/>
        <v>48</v>
      </c>
      <c r="B56" s="6" t="s">
        <v>11</v>
      </c>
      <c r="C56" s="7">
        <f>+'[1]BELEN'!R13</f>
        <v>48732</v>
      </c>
      <c r="D56" s="7">
        <f>+'[1]BELEN'!R17</f>
        <v>25015</v>
      </c>
      <c r="E56" s="7">
        <f>+'[1]BELEN'!R23</f>
        <v>20007</v>
      </c>
      <c r="F56" s="7">
        <f t="shared" si="2"/>
        <v>93754</v>
      </c>
      <c r="G56" s="23">
        <f>+F56/F79</f>
        <v>0.0015953440470877144</v>
      </c>
    </row>
    <row r="57" spans="1:7" ht="12.75">
      <c r="A57" s="9">
        <f t="shared" si="3"/>
        <v>49</v>
      </c>
      <c r="B57" s="6" t="s">
        <v>12</v>
      </c>
      <c r="C57" s="7">
        <f>+'[1]BUESACO'!R15</f>
        <v>43367</v>
      </c>
      <c r="D57" s="7">
        <f>+'[1]BUESACO'!R23</f>
        <v>32347</v>
      </c>
      <c r="E57" s="7">
        <f>+'[1]BUESACO'!R31</f>
        <v>16996</v>
      </c>
      <c r="F57" s="7">
        <f t="shared" si="2"/>
        <v>92710</v>
      </c>
      <c r="G57" s="23">
        <f>+F57/F79</f>
        <v>0.0015775790537523946</v>
      </c>
    </row>
    <row r="58" spans="1:7" ht="12.75">
      <c r="A58" s="9">
        <f t="shared" si="3"/>
        <v>50</v>
      </c>
      <c r="B58" s="1" t="s">
        <v>52</v>
      </c>
      <c r="C58" s="7">
        <f>+'[3]MAGUI PAYAN'!$R$12</f>
        <v>38122</v>
      </c>
      <c r="D58" s="7">
        <f>+'[3]MAGUI PAYAN'!$R$15</f>
        <v>28379</v>
      </c>
      <c r="E58" s="7">
        <f>+'[3]MAGUI PAYAN'!$R$20</f>
        <v>23039</v>
      </c>
      <c r="F58" s="7">
        <f t="shared" si="2"/>
        <v>89540</v>
      </c>
      <c r="G58" s="23">
        <f>+F58/F79</f>
        <v>0.0015236374552150729</v>
      </c>
    </row>
    <row r="59" spans="1:7" ht="12.75">
      <c r="A59" s="9">
        <f t="shared" si="3"/>
        <v>51</v>
      </c>
      <c r="B59" s="6" t="s">
        <v>26</v>
      </c>
      <c r="C59" s="7">
        <f>+'[1]SAN PEDRO DE CARTAGO'!R12</f>
        <v>32518</v>
      </c>
      <c r="D59" s="7">
        <f>+'[1]SAN PEDRO DE CARTAGO'!R17</f>
        <v>36078</v>
      </c>
      <c r="E59" s="7">
        <f>+'[1]SAN PEDRO DE CARTAGO'!R23</f>
        <v>16589</v>
      </c>
      <c r="F59" s="7">
        <f t="shared" si="2"/>
        <v>85185</v>
      </c>
      <c r="G59" s="23">
        <f>+F59/F79</f>
        <v>0.0014495315682655349</v>
      </c>
    </row>
    <row r="60" spans="1:7" ht="12.75">
      <c r="A60" s="9">
        <f t="shared" si="3"/>
        <v>52</v>
      </c>
      <c r="B60" s="6" t="s">
        <v>63</v>
      </c>
      <c r="C60" s="7">
        <f>+'[3]GUALMATAN'!$R$14</f>
        <v>36810</v>
      </c>
      <c r="D60" s="7">
        <f>+'[3]GUALMATAN'!$R$18</f>
        <v>26518</v>
      </c>
      <c r="E60" s="7">
        <f>+'[3]GUALMATAN'!$R$23</f>
        <v>20955</v>
      </c>
      <c r="F60" s="7">
        <f t="shared" si="2"/>
        <v>84283</v>
      </c>
      <c r="G60" s="23">
        <f>+F60/F79</f>
        <v>0.0014341828862842528</v>
      </c>
    </row>
    <row r="61" spans="1:7" ht="12.75">
      <c r="A61" s="9">
        <f t="shared" si="3"/>
        <v>53</v>
      </c>
      <c r="B61" s="1" t="s">
        <v>35</v>
      </c>
      <c r="C61" s="7">
        <f>+'[3]CORDOBA'!$R$13</f>
        <v>36985</v>
      </c>
      <c r="D61" s="7">
        <f>+'[3]CORDOBA'!$R$17</f>
        <v>20369</v>
      </c>
      <c r="E61" s="7">
        <f>+'[3]CORDOBA'!$R$21</f>
        <v>16096</v>
      </c>
      <c r="F61" s="7">
        <f t="shared" si="2"/>
        <v>73450</v>
      </c>
      <c r="G61" s="23">
        <f>+F61/F79</f>
        <v>0.001249845556014598</v>
      </c>
    </row>
    <row r="62" spans="1:7" ht="12.75">
      <c r="A62" s="9">
        <f t="shared" si="3"/>
        <v>54</v>
      </c>
      <c r="B62" s="1" t="s">
        <v>43</v>
      </c>
      <c r="C62" s="7">
        <f>+'[3]MALLAMA'!$R$12</f>
        <v>32769</v>
      </c>
      <c r="D62" s="7">
        <f>+'[3]MALLAMA'!$R$17</f>
        <v>19659</v>
      </c>
      <c r="E62" s="7">
        <f>+'[3]MALLAMA'!$R$22</f>
        <v>16943</v>
      </c>
      <c r="F62" s="7">
        <f t="shared" si="2"/>
        <v>69371</v>
      </c>
      <c r="G62" s="23">
        <f>+F62/F79</f>
        <v>0.0011804361615560064</v>
      </c>
    </row>
    <row r="63" spans="1:7" ht="12.75">
      <c r="A63" s="9">
        <f t="shared" si="3"/>
        <v>55</v>
      </c>
      <c r="B63" s="1" t="s">
        <v>44</v>
      </c>
      <c r="C63" s="7">
        <f>+'[3]OSPINA'!$R$12</f>
        <v>37023</v>
      </c>
      <c r="D63" s="7">
        <f>+'[3]OSPINA'!$R$17</f>
        <v>17381</v>
      </c>
      <c r="E63" s="7">
        <f>+'[3]OSPINA'!$R$22</f>
        <v>12915</v>
      </c>
      <c r="F63" s="7">
        <f t="shared" si="2"/>
        <v>67319</v>
      </c>
      <c r="G63" s="23">
        <f>+F63/F79</f>
        <v>0.001145518760862447</v>
      </c>
    </row>
    <row r="64" spans="1:7" ht="12.75">
      <c r="A64" s="9">
        <f t="shared" si="3"/>
        <v>56</v>
      </c>
      <c r="B64" s="1" t="s">
        <v>36</v>
      </c>
      <c r="C64" s="7">
        <f>+'[3]CUASPUD-CARLOSAMA'!$R$12</f>
        <v>32322</v>
      </c>
      <c r="D64" s="7">
        <f>+'[3]CUASPUD-CARLOSAMA'!$R$16</f>
        <v>19458</v>
      </c>
      <c r="E64" s="7">
        <f>+'[3]CUASPUD-CARLOSAMA'!$R$20</f>
        <v>15373</v>
      </c>
      <c r="F64" s="7">
        <f t="shared" si="2"/>
        <v>67153</v>
      </c>
      <c r="G64" s="23">
        <f>+F64/F79</f>
        <v>0.0011426940588570224</v>
      </c>
    </row>
    <row r="65" spans="1:7" ht="12.75">
      <c r="A65" s="9">
        <f t="shared" si="3"/>
        <v>57</v>
      </c>
      <c r="B65" s="6" t="s">
        <v>20</v>
      </c>
      <c r="C65" s="7">
        <f>+'[1]LA UNION SEC. MPAL DE SALUD'!R12</f>
        <v>22987</v>
      </c>
      <c r="D65" s="7">
        <f>+'[1]LA UNION SEC. MPAL DE SALUD'!R16</f>
        <v>20552</v>
      </c>
      <c r="E65" s="7">
        <f>+'[1]LA UNION SEC. MPAL DE SALUD'!R21</f>
        <v>16240</v>
      </c>
      <c r="F65" s="7">
        <f t="shared" si="2"/>
        <v>59779</v>
      </c>
      <c r="G65" s="23">
        <f>+F65/F79</f>
        <v>0.0010172160312184703</v>
      </c>
    </row>
    <row r="66" spans="1:7" ht="12.75">
      <c r="A66" s="9">
        <f t="shared" si="3"/>
        <v>58</v>
      </c>
      <c r="B66" s="1" t="s">
        <v>38</v>
      </c>
      <c r="C66" s="7">
        <f>+'[3]FUNES'!$R$14</f>
        <v>28188</v>
      </c>
      <c r="D66" s="7">
        <f>+'[3]FUNES'!$R$19</f>
        <v>17549</v>
      </c>
      <c r="E66" s="7">
        <f>+'[3]FUNES'!$R$23</f>
        <v>13860</v>
      </c>
      <c r="F66" s="7">
        <f t="shared" si="2"/>
        <v>59597</v>
      </c>
      <c r="G66" s="23">
        <f>+F66/F79</f>
        <v>0.0010141190687787882</v>
      </c>
    </row>
    <row r="67" spans="1:7" ht="12.75">
      <c r="A67" s="9">
        <f>+A66+1</f>
        <v>59</v>
      </c>
      <c r="B67" s="6" t="s">
        <v>69</v>
      </c>
      <c r="C67" s="7">
        <f>+'[3]ILES'!$R$12</f>
        <v>19739</v>
      </c>
      <c r="D67" s="7">
        <f>+'[3]ILES'!$R$17</f>
        <v>20949</v>
      </c>
      <c r="E67" s="7">
        <f>+'[3]ILES'!$R$22</f>
        <v>16551</v>
      </c>
      <c r="F67" s="7">
        <f t="shared" si="2"/>
        <v>57239</v>
      </c>
      <c r="G67" s="23">
        <f>+F67/F79</f>
        <v>0.0009739946872800487</v>
      </c>
    </row>
    <row r="68" spans="1:7" ht="12.75">
      <c r="A68" s="9">
        <f aca="true" t="shared" si="4" ref="A68:A75">+A67+1</f>
        <v>60</v>
      </c>
      <c r="B68" s="6" t="s">
        <v>65</v>
      </c>
      <c r="C68" s="7">
        <f>+'[3]LA TOLA'!$R$13</f>
        <v>22426</v>
      </c>
      <c r="D68" s="7">
        <f>+'[3]LA TOLA'!$R$17</f>
        <v>19667</v>
      </c>
      <c r="E68" s="7">
        <f>+'[3]LA TOLA'!$R$21</f>
        <v>19913</v>
      </c>
      <c r="F68" s="7">
        <f t="shared" si="2"/>
        <v>62006</v>
      </c>
      <c r="G68" s="23">
        <f>+F68/F79</f>
        <v>0.0010551112804117245</v>
      </c>
    </row>
    <row r="69" spans="1:7" ht="12.75">
      <c r="A69" s="9">
        <f t="shared" si="4"/>
        <v>61</v>
      </c>
      <c r="B69" s="6" t="s">
        <v>15</v>
      </c>
      <c r="C69" s="7">
        <f>+'[1]CUMBITARA'!R13</f>
        <v>34912</v>
      </c>
      <c r="D69" s="7">
        <f>+'[1]CUMBITARA'!R18</f>
        <v>10386</v>
      </c>
      <c r="E69" s="7">
        <f>+'[1]CUMBITARA'!R23</f>
        <v>8781</v>
      </c>
      <c r="F69" s="7">
        <f t="shared" si="2"/>
        <v>54079</v>
      </c>
      <c r="G69" s="23">
        <f>+F69/F79</f>
        <v>0.0009202232515141381</v>
      </c>
    </row>
    <row r="70" spans="1:7" ht="12.75">
      <c r="A70" s="9">
        <f t="shared" si="4"/>
        <v>62</v>
      </c>
      <c r="B70" s="6" t="s">
        <v>17</v>
      </c>
      <c r="C70" s="7">
        <f>+'[1]FRANCISCO PIZARRO'!R11</f>
        <v>24011</v>
      </c>
      <c r="D70" s="7">
        <f>+'[1]FRANCISCO PIZARRO'!R15</f>
        <v>15488</v>
      </c>
      <c r="E70" s="7">
        <f>+'[1]FRANCISCO PIZARRO'!R20</f>
        <v>14191</v>
      </c>
      <c r="F70" s="7">
        <f t="shared" si="2"/>
        <v>53690</v>
      </c>
      <c r="G70" s="23">
        <f>+F70/F79</f>
        <v>0.000913603919706246</v>
      </c>
    </row>
    <row r="71" spans="1:7" ht="12.75">
      <c r="A71" s="9">
        <f t="shared" si="4"/>
        <v>63</v>
      </c>
      <c r="B71" s="6" t="s">
        <v>21</v>
      </c>
      <c r="C71" s="7">
        <f>+'[1]LEYVA'!R14</f>
        <v>24425</v>
      </c>
      <c r="D71" s="7">
        <f>+'[1]LEYVA'!R19</f>
        <v>15630</v>
      </c>
      <c r="E71" s="7">
        <f>+'[1]LEYVA'!R24</f>
        <v>12671</v>
      </c>
      <c r="F71" s="7">
        <f t="shared" si="2"/>
        <v>52726</v>
      </c>
      <c r="G71" s="23">
        <f>+F71/F79</f>
        <v>0.000897200228542215</v>
      </c>
    </row>
    <row r="72" spans="1:7" ht="12.75">
      <c r="A72" s="9">
        <f t="shared" si="4"/>
        <v>64</v>
      </c>
      <c r="B72" s="1" t="s">
        <v>37</v>
      </c>
      <c r="C72" s="7">
        <f>+'[3]MUNICIPIO DEL ROSARIO'!$R$13</f>
        <v>25931</v>
      </c>
      <c r="D72" s="7">
        <f>+'[3]MUNICIPIO DEL ROSARIO'!$R$17</f>
        <v>14798</v>
      </c>
      <c r="E72" s="7">
        <f>+'[3]MUNICIPIO DEL ROSARIO'!$R$21</f>
        <v>11691</v>
      </c>
      <c r="F72" s="7">
        <f t="shared" si="2"/>
        <v>52420</v>
      </c>
      <c r="G72" s="23">
        <f>+F72/F79</f>
        <v>0.0008919932477370351</v>
      </c>
    </row>
    <row r="73" spans="1:7" ht="12.75">
      <c r="A73" s="9">
        <f t="shared" si="4"/>
        <v>65</v>
      </c>
      <c r="B73" s="1" t="s">
        <v>42</v>
      </c>
      <c r="C73" s="7">
        <f>+'[3]SANTA CRUZ GUACHAVEZ'!$R$13</f>
        <v>30748</v>
      </c>
      <c r="D73" s="7">
        <f>+'[3]SANTA CRUZ GUACHAVEZ'!$R$17</f>
        <v>11447</v>
      </c>
      <c r="E73" s="7">
        <f>+'[3]SANTA CRUZ GUACHAVEZ'!$R$21</f>
        <v>9044</v>
      </c>
      <c r="F73" s="7">
        <f>+C73+D73+E73</f>
        <v>51239</v>
      </c>
      <c r="G73" s="23">
        <f>+F73/F79</f>
        <v>0.0008718970244333831</v>
      </c>
    </row>
    <row r="74" spans="1:7" ht="12.75">
      <c r="A74" s="9">
        <f t="shared" si="4"/>
        <v>66</v>
      </c>
      <c r="B74" s="1" t="s">
        <v>49</v>
      </c>
      <c r="C74" s="7">
        <f>+'[3]CEHANI'!$Q$12</f>
        <v>15418</v>
      </c>
      <c r="D74" s="7">
        <f>+'[3]CEHANI'!$Q$17</f>
        <v>15343</v>
      </c>
      <c r="E74" s="7">
        <f>+'[3]CEHANI'!$Q$21</f>
        <v>12123</v>
      </c>
      <c r="F74" s="7">
        <f>+C74+D74+E74</f>
        <v>42884</v>
      </c>
      <c r="G74" s="23">
        <f>+F74/F79</f>
        <v>0.0007297260289194013</v>
      </c>
    </row>
    <row r="75" spans="1:7" ht="12.75">
      <c r="A75" s="9">
        <f t="shared" si="4"/>
        <v>67</v>
      </c>
      <c r="B75" s="1" t="s">
        <v>41</v>
      </c>
      <c r="C75" s="7">
        <f>+'[3]LA LLANADA'!$R$12</f>
        <v>33468</v>
      </c>
      <c r="D75" s="7">
        <f>+'[3]LA LLANADA'!$R$15</f>
        <v>5454</v>
      </c>
      <c r="E75" s="7">
        <f>+'[3]LA LLANADA'!$R$18</f>
        <v>4345</v>
      </c>
      <c r="F75" s="7">
        <f>+C75+D75+E75</f>
        <v>43267</v>
      </c>
      <c r="G75" s="23">
        <f>+F75/F79</f>
        <v>0.0007362432630644467</v>
      </c>
    </row>
    <row r="76" spans="1:7" ht="12.75">
      <c r="A76" s="9">
        <f>+A75+1</f>
        <v>68</v>
      </c>
      <c r="B76" s="6" t="s">
        <v>23</v>
      </c>
      <c r="C76" s="7">
        <f>+'[1]SAN BERNARDO'!R11</f>
        <v>12062</v>
      </c>
      <c r="D76" s="7">
        <f>+'[1]SAN BERNARDO'!R16</f>
        <v>5327</v>
      </c>
      <c r="E76" s="7">
        <f>+'[1]SAN BERNARDO'!R21</f>
        <v>4321</v>
      </c>
      <c r="F76" s="7">
        <f>+C76+D76+E76</f>
        <v>21710</v>
      </c>
      <c r="G76" s="23">
        <f>+F76/F79</f>
        <v>0.00036942337673351837</v>
      </c>
    </row>
    <row r="77" spans="1:7" ht="12.75">
      <c r="A77" s="9">
        <f>+A76+1</f>
        <v>69</v>
      </c>
      <c r="B77" s="1" t="s">
        <v>50</v>
      </c>
      <c r="C77" s="7">
        <f>+'[3]PROVIDENCIA'!$R$13</f>
        <v>13033</v>
      </c>
      <c r="D77" s="7">
        <f>+'[3]PROVIDENCIA'!$R$17</f>
        <v>3995</v>
      </c>
      <c r="E77" s="7">
        <f>+'[3]PROVIDENCIA'!$R$21</f>
        <v>3333</v>
      </c>
      <c r="F77" s="7">
        <f>+C77+D77+E77</f>
        <v>20361</v>
      </c>
      <c r="G77" s="23">
        <f>+F77/F79</f>
        <v>0.0003464684188701597</v>
      </c>
    </row>
    <row r="78" ht="12.75">
      <c r="A78" s="3"/>
    </row>
    <row r="79" spans="1:7" ht="12.75">
      <c r="A79" s="3"/>
      <c r="C79" s="10">
        <f>SUM(C9:C78)</f>
        <v>27886173</v>
      </c>
      <c r="D79" s="10">
        <f>SUM(D9:D78)</f>
        <v>17506950</v>
      </c>
      <c r="E79" s="10">
        <f>SUM(E9:E78)</f>
        <v>13374138</v>
      </c>
      <c r="F79" s="10">
        <f>SUM(F9:F78)</f>
        <v>58767261</v>
      </c>
      <c r="G79" s="24">
        <f>SUM(G9:G78)</f>
        <v>1.0000000000000004</v>
      </c>
    </row>
    <row r="80" ht="12.75">
      <c r="A80" s="3"/>
    </row>
    <row r="81" ht="12.75">
      <c r="A81" s="3"/>
    </row>
    <row r="82" ht="12.75">
      <c r="A82" s="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PageLayoutView="0" workbookViewId="0" topLeftCell="A34">
      <selection activeCell="C176" sqref="C176"/>
    </sheetView>
  </sheetViews>
  <sheetFormatPr defaultColWidth="11.421875" defaultRowHeight="12.75"/>
  <cols>
    <col min="1" max="1" width="5.28125" style="3" customWidth="1"/>
    <col min="2" max="2" width="2.28125" style="9" customWidth="1"/>
    <col min="3" max="3" width="62.00390625" style="3" customWidth="1"/>
    <col min="4" max="7" width="12.7109375" style="3" customWidth="1"/>
    <col min="8" max="16384" width="11.421875" style="3" customWidth="1"/>
  </cols>
  <sheetData>
    <row r="1" ht="12.75">
      <c r="C1" s="2" t="s">
        <v>0</v>
      </c>
    </row>
    <row r="2" ht="12.75">
      <c r="C2" s="4" t="s">
        <v>1</v>
      </c>
    </row>
    <row r="3" ht="12.75">
      <c r="C3" s="4" t="s">
        <v>2</v>
      </c>
    </row>
    <row r="4" ht="12.75">
      <c r="C4" s="4" t="s">
        <v>3</v>
      </c>
    </row>
    <row r="5" ht="12.75">
      <c r="C5" s="4" t="s">
        <v>4</v>
      </c>
    </row>
    <row r="6" ht="12.75">
      <c r="C6" s="4" t="s">
        <v>76</v>
      </c>
    </row>
    <row r="7" ht="12.75">
      <c r="C7" s="4"/>
    </row>
    <row r="8" spans="3:7" ht="12.75">
      <c r="C8" s="17" t="s">
        <v>75</v>
      </c>
      <c r="D8" s="17" t="s">
        <v>5</v>
      </c>
      <c r="E8" s="17" t="s">
        <v>6</v>
      </c>
      <c r="F8" s="17" t="s">
        <v>7</v>
      </c>
      <c r="G8" s="17" t="s">
        <v>8</v>
      </c>
    </row>
    <row r="9" spans="3:7" ht="12.75">
      <c r="C9" s="25" t="s">
        <v>156</v>
      </c>
      <c r="D9" s="25"/>
      <c r="E9" s="25"/>
      <c r="F9" s="25"/>
      <c r="G9" s="25"/>
    </row>
    <row r="10" spans="2:7" ht="12.75">
      <c r="B10" s="9">
        <v>1</v>
      </c>
      <c r="C10" s="11" t="s">
        <v>96</v>
      </c>
      <c r="D10" s="12">
        <f>+'[3]HDEP'!$S$20</f>
        <v>1237465</v>
      </c>
      <c r="E10" s="12">
        <f>+'[3]HDEP'!$S$32</f>
        <v>1063976</v>
      </c>
      <c r="F10" s="12">
        <f>+'[3]HDEP'!$S$43</f>
        <v>557064</v>
      </c>
      <c r="G10" s="12">
        <f aca="true" t="shared" si="0" ref="G10:G25">+D10+E10+F10</f>
        <v>2858505</v>
      </c>
    </row>
    <row r="11" spans="2:7" ht="12.75">
      <c r="B11" s="9">
        <f aca="true" t="shared" si="1" ref="B11:B25">+B10+1</f>
        <v>2</v>
      </c>
      <c r="C11" s="13" t="s">
        <v>86</v>
      </c>
      <c r="D11" s="12">
        <f>+'[3]HOSPITAL SAN PEDRO'!$S$18</f>
        <v>515287</v>
      </c>
      <c r="E11" s="12">
        <f>+'[3]HOSPITAL SAN PEDRO'!$S$29</f>
        <v>745007</v>
      </c>
      <c r="F11" s="12">
        <f>+'[3]HOSPITAL SAN PEDRO'!$S$37</f>
        <v>1840598</v>
      </c>
      <c r="G11" s="12">
        <f t="shared" si="0"/>
        <v>3100892</v>
      </c>
    </row>
    <row r="12" spans="2:7" ht="12.75">
      <c r="B12" s="9">
        <f t="shared" si="1"/>
        <v>3</v>
      </c>
      <c r="C12" s="11" t="s">
        <v>93</v>
      </c>
      <c r="D12" s="12">
        <f>+'[3]HCIPIALES'!$S$13</f>
        <v>750870</v>
      </c>
      <c r="E12" s="12">
        <f>+'[3]HCIPIALES'!$S$22</f>
        <v>573175</v>
      </c>
      <c r="F12" s="12">
        <f>+'[3]HCIPIALES'!$S$29</f>
        <v>391430</v>
      </c>
      <c r="G12" s="12">
        <f t="shared" si="0"/>
        <v>1715475</v>
      </c>
    </row>
    <row r="13" spans="2:7" ht="12.75">
      <c r="B13" s="9">
        <f t="shared" si="1"/>
        <v>4</v>
      </c>
      <c r="C13" s="13" t="s">
        <v>85</v>
      </c>
      <c r="D13" s="12">
        <f>+'[3]IDSN'!$S$17</f>
        <v>882028</v>
      </c>
      <c r="E13" s="12">
        <f>+'[3]IDSN'!$S$28</f>
        <v>425493</v>
      </c>
      <c r="F13" s="12">
        <f>+'[3]IDSN'!$S$38</f>
        <v>338818</v>
      </c>
      <c r="G13" s="12">
        <f t="shared" si="0"/>
        <v>1646339</v>
      </c>
    </row>
    <row r="14" spans="2:7" ht="12.75">
      <c r="B14" s="9">
        <f t="shared" si="1"/>
        <v>5</v>
      </c>
      <c r="C14" s="11" t="s">
        <v>160</v>
      </c>
      <c r="D14" s="12">
        <f>+'[1]TUMACO HOS. SAN ANDRES'!$S$14</f>
        <v>410830</v>
      </c>
      <c r="E14" s="12">
        <f>+'[1]TUMACO HOS. SAN ANDRES'!$S$24</f>
        <v>397729</v>
      </c>
      <c r="F14" s="12">
        <f>+'[1]TUMACO HOS. SAN ANDRES'!$S$32</f>
        <v>328791</v>
      </c>
      <c r="G14" s="12">
        <f t="shared" si="0"/>
        <v>1137350</v>
      </c>
    </row>
    <row r="15" spans="2:7" ht="12.75">
      <c r="B15" s="9">
        <f t="shared" si="1"/>
        <v>6</v>
      </c>
      <c r="C15" s="11" t="s">
        <v>94</v>
      </c>
      <c r="D15" s="12">
        <f>+'[3]HILA'!$S$20</f>
        <v>431699</v>
      </c>
      <c r="E15" s="12">
        <f>+'[3]HILA'!$S$30</f>
        <v>403158</v>
      </c>
      <c r="F15" s="12">
        <f>+'[3]HILA'!$S$38</f>
        <v>129439</v>
      </c>
      <c r="G15" s="12">
        <f t="shared" si="0"/>
        <v>964296</v>
      </c>
    </row>
    <row r="16" spans="2:7" ht="12.75">
      <c r="B16" s="9">
        <f t="shared" si="1"/>
        <v>7</v>
      </c>
      <c r="C16" s="11" t="s">
        <v>161</v>
      </c>
      <c r="D16" s="12">
        <f>+'[3]TUQUERRES'!$S$15</f>
        <v>424910</v>
      </c>
      <c r="E16" s="12">
        <f>+'[3]TUQUERRES'!$S$26</f>
        <v>276496</v>
      </c>
      <c r="F16" s="12">
        <f>+'[3]TUQUERRES'!$S$34</f>
        <v>157100</v>
      </c>
      <c r="G16" s="12">
        <f t="shared" si="0"/>
        <v>858506</v>
      </c>
    </row>
    <row r="17" spans="2:7" ht="12.75">
      <c r="B17" s="9">
        <f t="shared" si="1"/>
        <v>8</v>
      </c>
      <c r="C17" s="11" t="s">
        <v>162</v>
      </c>
      <c r="D17" s="12">
        <f>+'[1]LA UNION EDUARDO STOS'!$S$14</f>
        <v>162693</v>
      </c>
      <c r="E17" s="12">
        <f>+'[1]LA UNION EDUARDO STOS'!$S$23</f>
        <v>230943</v>
      </c>
      <c r="F17" s="12">
        <f>+'[1]LA UNION EDUARDO STOS'!$S$33</f>
        <v>142137</v>
      </c>
      <c r="G17" s="12">
        <f t="shared" si="0"/>
        <v>535773</v>
      </c>
    </row>
    <row r="18" spans="2:7" ht="12.75">
      <c r="B18" s="9">
        <f t="shared" si="1"/>
        <v>9</v>
      </c>
      <c r="C18" s="13" t="s">
        <v>90</v>
      </c>
      <c r="D18" s="12">
        <f>+'[3]SECRETARIA DE SALUD DE PASTO'!$S$16</f>
        <v>172857</v>
      </c>
      <c r="E18" s="12">
        <f>+'[3]SECRETARIA DE SALUD DE PASTO'!$S$29</f>
        <v>157106</v>
      </c>
      <c r="F18" s="12">
        <f>+'[3]SECRETARIA DE SALUD DE PASTO'!$S$40</f>
        <v>61046</v>
      </c>
      <c r="G18" s="12">
        <f t="shared" si="0"/>
        <v>391009</v>
      </c>
    </row>
    <row r="19" spans="2:7" ht="12.75">
      <c r="B19" s="9">
        <f t="shared" si="1"/>
        <v>10</v>
      </c>
      <c r="C19" s="13" t="s">
        <v>163</v>
      </c>
      <c r="D19" s="12">
        <f>+'[3]HOSPITAL SAMANIEGO'!$S$14</f>
        <v>257961</v>
      </c>
      <c r="E19" s="12">
        <f>+'[3]HOSPITAL SAMANIEGO'!$S$23</f>
        <v>118707</v>
      </c>
      <c r="F19" s="12">
        <f>+'[3]HOSPITAL SAMANIEGO'!$S$29</f>
        <v>88224</v>
      </c>
      <c r="G19" s="12">
        <f t="shared" si="0"/>
        <v>464892</v>
      </c>
    </row>
    <row r="20" spans="2:7" ht="12.75">
      <c r="B20" s="9">
        <f t="shared" si="1"/>
        <v>11</v>
      </c>
      <c r="C20" s="11" t="s">
        <v>164</v>
      </c>
      <c r="D20" s="12">
        <f>+'[3]BARBACOAS'!$S$13</f>
        <v>173984</v>
      </c>
      <c r="E20" s="12">
        <f>+'[3]BARBACOAS'!$S$21</f>
        <v>86680</v>
      </c>
      <c r="F20" s="12">
        <f>+'[3]BARBACOAS'!$S$28</f>
        <v>43382</v>
      </c>
      <c r="G20" s="12">
        <f t="shared" si="0"/>
        <v>304046</v>
      </c>
    </row>
    <row r="21" spans="2:7" ht="12.75">
      <c r="B21" s="9">
        <f t="shared" si="1"/>
        <v>12</v>
      </c>
      <c r="C21" s="11" t="s">
        <v>165</v>
      </c>
      <c r="D21" s="12">
        <f>+'[1]SAN PABLO'!$S$13</f>
        <v>97587</v>
      </c>
      <c r="E21" s="12">
        <f>+'[1]SAN PABLO'!$S$21</f>
        <v>81766</v>
      </c>
      <c r="F21" s="12">
        <f>+'[1]SAN PABLO'!$S$28</f>
        <v>81759</v>
      </c>
      <c r="G21" s="12">
        <f t="shared" si="0"/>
        <v>261112</v>
      </c>
    </row>
    <row r="22" spans="2:7" ht="12.75">
      <c r="B22" s="9">
        <f t="shared" si="1"/>
        <v>13</v>
      </c>
      <c r="C22" s="13" t="s">
        <v>87</v>
      </c>
      <c r="D22" s="12">
        <f>+'[3]SECRETARIA DE SALUD DE IPIALES'!$S$14</f>
        <v>135187</v>
      </c>
      <c r="E22" s="12">
        <f>+'[3]SECRETARIA DE SALUD DE IPIALES'!$S$22</f>
        <v>66730</v>
      </c>
      <c r="F22" s="12">
        <f>+'[3]SECRETARIA DE SALUD DE IPIALES'!$S$29</f>
        <v>38416</v>
      </c>
      <c r="G22" s="12">
        <f t="shared" si="0"/>
        <v>240333</v>
      </c>
    </row>
    <row r="23" spans="2:7" ht="12.75">
      <c r="B23" s="9">
        <f t="shared" si="1"/>
        <v>14</v>
      </c>
      <c r="C23" s="13" t="s">
        <v>166</v>
      </c>
      <c r="D23" s="12">
        <f>+'[3]HOSPITAL SANDONA'!$S$15</f>
        <v>154298</v>
      </c>
      <c r="E23" s="12">
        <f>+'[3]HOSPITAL SANDONA'!$S$25</f>
        <v>123345</v>
      </c>
      <c r="F23" s="12">
        <f>+'[3]HOSPITAL SANDONA'!$S$34</f>
        <v>67475</v>
      </c>
      <c r="G23" s="12">
        <f t="shared" si="0"/>
        <v>345118</v>
      </c>
    </row>
    <row r="24" spans="2:7" ht="12.75">
      <c r="B24" s="9">
        <f t="shared" si="1"/>
        <v>15</v>
      </c>
      <c r="C24" s="11" t="s">
        <v>167</v>
      </c>
      <c r="D24" s="12">
        <f>+'[1]LA CRUZ'!$S$13</f>
        <v>102509</v>
      </c>
      <c r="E24" s="12">
        <f>+'[1]LA CRUZ'!$S$20</f>
        <v>62967</v>
      </c>
      <c r="F24" s="12">
        <f>+'[1]LA CRUZ'!$S$26</f>
        <v>59461</v>
      </c>
      <c r="G24" s="12">
        <f t="shared" si="0"/>
        <v>224937</v>
      </c>
    </row>
    <row r="25" spans="2:7" ht="12.75">
      <c r="B25" s="9">
        <f t="shared" si="1"/>
        <v>16</v>
      </c>
      <c r="C25" s="14" t="s">
        <v>92</v>
      </c>
      <c r="D25" s="12">
        <f>+'[3]EL CHARCO'!$S$13</f>
        <v>30123</v>
      </c>
      <c r="E25" s="12">
        <f>+'[3]EL CHARCO'!$S$20</f>
        <v>91385</v>
      </c>
      <c r="F25" s="12">
        <f>+'[3]EL CHARCO'!$S$25</f>
        <v>83144</v>
      </c>
      <c r="G25" s="12">
        <f t="shared" si="0"/>
        <v>204652</v>
      </c>
    </row>
    <row r="26" spans="3:7" ht="12.75">
      <c r="C26" s="25" t="s">
        <v>157</v>
      </c>
      <c r="D26" s="25"/>
      <c r="E26" s="25"/>
      <c r="F26" s="25"/>
      <c r="G26" s="25"/>
    </row>
    <row r="27" spans="2:7" ht="12.75">
      <c r="B27" s="9">
        <f>+B25+1</f>
        <v>17</v>
      </c>
      <c r="C27" s="11" t="s">
        <v>113</v>
      </c>
      <c r="D27" s="12">
        <f>+'[3]CUMBAL'!$I$13</f>
        <v>21182</v>
      </c>
      <c r="E27" s="12">
        <f>+'[3]CUMBAL'!$I$19</f>
        <v>14761</v>
      </c>
      <c r="F27" s="12">
        <f>+'[3]CUMBAL'!$I$26</f>
        <v>11655</v>
      </c>
      <c r="G27" s="12">
        <f aca="true" t="shared" si="2" ref="G27:G48">+D27+E27+F27</f>
        <v>47598</v>
      </c>
    </row>
    <row r="28" spans="2:7" ht="12.75">
      <c r="B28" s="9">
        <f aca="true" t="shared" si="3" ref="B28:B48">+B27+1</f>
        <v>18</v>
      </c>
      <c r="C28" s="13" t="s">
        <v>115</v>
      </c>
      <c r="D28" s="12">
        <f>+'[3]EL TAMBO'!$I$16</f>
        <v>32422</v>
      </c>
      <c r="E28" s="12">
        <f>+'[3]EL TAMBO'!$I$25</f>
        <v>12739</v>
      </c>
      <c r="F28" s="12">
        <f>+'[3]EL TAMBO'!$I$33</f>
        <v>10066</v>
      </c>
      <c r="G28" s="12">
        <f t="shared" si="2"/>
        <v>55227</v>
      </c>
    </row>
    <row r="29" spans="2:7" ht="12.75">
      <c r="B29" s="9">
        <f t="shared" si="3"/>
        <v>19</v>
      </c>
      <c r="C29" s="13" t="s">
        <v>103</v>
      </c>
      <c r="D29" s="12">
        <f>+'[3]CONSACA'!$I$14</f>
        <v>18002</v>
      </c>
      <c r="E29" s="12">
        <f>+'[3]CONSACA'!$I$21</f>
        <v>8312</v>
      </c>
      <c r="F29" s="12">
        <f>+'[3]CONSACA'!$I$26</f>
        <v>6567</v>
      </c>
      <c r="G29" s="12">
        <f t="shared" si="2"/>
        <v>32881</v>
      </c>
    </row>
    <row r="30" spans="2:7" ht="12.75">
      <c r="B30" s="9">
        <f t="shared" si="3"/>
        <v>20</v>
      </c>
      <c r="C30" s="13" t="s">
        <v>108</v>
      </c>
      <c r="D30" s="12">
        <f>+'[3]LA FLORIDA'!$I$13</f>
        <v>5174</v>
      </c>
      <c r="E30" s="12">
        <f>+'[3]LA FLORIDA'!$I$21</f>
        <v>3382</v>
      </c>
      <c r="F30" s="12">
        <f>+'[3]LA FLORIDA'!$I$26</f>
        <v>2673</v>
      </c>
      <c r="G30" s="12">
        <f t="shared" si="2"/>
        <v>11229</v>
      </c>
    </row>
    <row r="31" spans="2:7" ht="12.75">
      <c r="B31" s="9">
        <f t="shared" si="3"/>
        <v>21</v>
      </c>
      <c r="C31" s="13" t="s">
        <v>112</v>
      </c>
      <c r="D31" s="12">
        <f>+'[3]ALDANA'!$I$13</f>
        <v>11806</v>
      </c>
      <c r="E31" s="12">
        <f>+'[3]ALDANA'!$I$20</f>
        <v>7971</v>
      </c>
      <c r="F31" s="12">
        <f>+'[3]ALDANA'!$I$27</f>
        <v>6298</v>
      </c>
      <c r="G31" s="12">
        <f t="shared" si="2"/>
        <v>26075</v>
      </c>
    </row>
    <row r="32" spans="2:7" ht="12.75">
      <c r="B32" s="9">
        <f t="shared" si="3"/>
        <v>22</v>
      </c>
      <c r="C32" s="11" t="s">
        <v>97</v>
      </c>
      <c r="D32" s="12">
        <f>+'[1]ARBOLEDA'!$I$12</f>
        <v>9575</v>
      </c>
      <c r="E32" s="12">
        <f>+'[1]ARBOLEDA'!$I$17</f>
        <v>5154</v>
      </c>
      <c r="F32" s="12">
        <f>+'[1]ARBOLEDA'!$I$23</f>
        <v>4044</v>
      </c>
      <c r="G32" s="12">
        <f t="shared" si="2"/>
        <v>18773</v>
      </c>
    </row>
    <row r="33" spans="2:7" ht="12.75">
      <c r="B33" s="9">
        <f t="shared" si="3"/>
        <v>23</v>
      </c>
      <c r="C33" s="11" t="s">
        <v>100</v>
      </c>
      <c r="D33" s="12">
        <f>+'[1]COLON GENOVA'!$I$13</f>
        <v>7263</v>
      </c>
      <c r="E33" s="12">
        <f>+'[1]COLON GENOVA'!$I$17</f>
        <v>4974</v>
      </c>
      <c r="F33" s="12">
        <f>+'[1]COLON GENOVA'!$I$23</f>
        <v>3930</v>
      </c>
      <c r="G33" s="12">
        <f t="shared" si="2"/>
        <v>16167</v>
      </c>
    </row>
    <row r="34" spans="2:7" ht="12.75">
      <c r="B34" s="9">
        <f t="shared" si="3"/>
        <v>24</v>
      </c>
      <c r="C34" s="11" t="s">
        <v>117</v>
      </c>
      <c r="D34" s="12">
        <f>+'[3]TANGUA'!$I$14</f>
        <v>8985</v>
      </c>
      <c r="E34" s="12">
        <f>+'[3]TANGUA'!$I$22</f>
        <v>4215</v>
      </c>
      <c r="F34" s="12">
        <f>+'[3]TANGUA'!$I$29</f>
        <v>3331</v>
      </c>
      <c r="G34" s="12">
        <f t="shared" si="2"/>
        <v>16531</v>
      </c>
    </row>
    <row r="35" spans="2:7" ht="12.75">
      <c r="B35" s="9">
        <f t="shared" si="3"/>
        <v>25</v>
      </c>
      <c r="C35" s="11" t="s">
        <v>101</v>
      </c>
      <c r="D35" s="12">
        <f>+'[1]SAN LORENZO'!$I$14</f>
        <v>4144</v>
      </c>
      <c r="E35" s="12">
        <f>+'[1]SAN LORENZO'!$I$20</f>
        <v>1101</v>
      </c>
      <c r="F35" s="12">
        <f>+'[1]SAN LORENZO'!$I$26</f>
        <v>5255</v>
      </c>
      <c r="G35" s="12">
        <f t="shared" si="2"/>
        <v>10500</v>
      </c>
    </row>
    <row r="36" spans="2:7" ht="12.75">
      <c r="B36" s="9">
        <f t="shared" si="3"/>
        <v>26</v>
      </c>
      <c r="C36" s="13" t="s">
        <v>107</v>
      </c>
      <c r="D36" s="12">
        <f>+'[3]ROBERTO PAYAN'!$I$12</f>
        <v>4176</v>
      </c>
      <c r="E36" s="12">
        <v>0</v>
      </c>
      <c r="F36" s="12">
        <v>0</v>
      </c>
      <c r="G36" s="12">
        <f t="shared" si="2"/>
        <v>4176</v>
      </c>
    </row>
    <row r="37" spans="2:7" ht="12.75">
      <c r="B37" s="9">
        <f t="shared" si="3"/>
        <v>27</v>
      </c>
      <c r="C37" s="13" t="s">
        <v>111</v>
      </c>
      <c r="D37" s="12">
        <f>+'[3]IMUES'!$I$13</f>
        <v>7249</v>
      </c>
      <c r="E37" s="12">
        <f>+'[3]IMUES'!$I$18</f>
        <v>3672</v>
      </c>
      <c r="F37" s="12">
        <f>+'[3]IMUES'!$I$22</f>
        <v>3160</v>
      </c>
      <c r="G37" s="12">
        <f t="shared" si="2"/>
        <v>14081</v>
      </c>
    </row>
    <row r="38" spans="2:7" ht="12.75">
      <c r="B38" s="9">
        <f t="shared" si="3"/>
        <v>28</v>
      </c>
      <c r="C38" s="11" t="s">
        <v>118</v>
      </c>
      <c r="D38" s="12">
        <f>+'[3]YACUANQUER'!$I$14</f>
        <v>2178</v>
      </c>
      <c r="E38" s="12">
        <f>+'[3]YACUANQUER'!$I$19</f>
        <v>1001</v>
      </c>
      <c r="F38" s="12">
        <f>+'[3]YACUANQUER'!$I$25</f>
        <v>791</v>
      </c>
      <c r="G38" s="12">
        <f t="shared" si="2"/>
        <v>3970</v>
      </c>
    </row>
    <row r="39" spans="2:7" ht="12.75">
      <c r="B39" s="9">
        <f t="shared" si="3"/>
        <v>29</v>
      </c>
      <c r="C39" s="13" t="s">
        <v>106</v>
      </c>
      <c r="D39" s="12">
        <f>+'[3]POLICARPA'!$I$13</f>
        <v>4497</v>
      </c>
      <c r="E39" s="12">
        <f>+'[3]POLICARPA'!$I$18</f>
        <v>2091</v>
      </c>
      <c r="F39" s="12">
        <f>+'[3]POLICARPA'!$I$24</f>
        <v>1652</v>
      </c>
      <c r="G39" s="12">
        <f t="shared" si="2"/>
        <v>8240</v>
      </c>
    </row>
    <row r="40" spans="2:7" ht="12.75">
      <c r="B40" s="9">
        <f t="shared" si="3"/>
        <v>30</v>
      </c>
      <c r="C40" s="11" t="s">
        <v>99</v>
      </c>
      <c r="D40" s="12">
        <f>+'[1]CHACHAGUI'!$I$14</f>
        <v>4339</v>
      </c>
      <c r="E40" s="12">
        <f>+'[1]CHACHAGUI'!$I$20</f>
        <v>2041</v>
      </c>
      <c r="F40" s="12">
        <f>+'[1]CHACHAGUI'!$I$24</f>
        <v>0</v>
      </c>
      <c r="G40" s="12">
        <f t="shared" si="2"/>
        <v>6380</v>
      </c>
    </row>
    <row r="41" spans="2:7" ht="12.75">
      <c r="B41" s="9">
        <f t="shared" si="3"/>
        <v>31</v>
      </c>
      <c r="C41" s="13" t="s">
        <v>105</v>
      </c>
      <c r="D41" s="12">
        <f>+'[3]POTOSI'!$I$12</f>
        <v>4450</v>
      </c>
      <c r="E41" s="12">
        <f>+'[3]POTOSI'!$I$16</f>
        <v>4137</v>
      </c>
      <c r="F41" s="12">
        <f>+'[3]POTOSI'!$I$22</f>
        <v>3268</v>
      </c>
      <c r="G41" s="12">
        <f t="shared" si="2"/>
        <v>11855</v>
      </c>
    </row>
    <row r="42" spans="2:7" ht="12.75">
      <c r="B42" s="9">
        <f t="shared" si="3"/>
        <v>32</v>
      </c>
      <c r="C42" s="13" t="s">
        <v>110</v>
      </c>
      <c r="D42" s="12">
        <f>+'[3]SANTA BARBARA'!$I$12</f>
        <v>539</v>
      </c>
      <c r="E42" s="12">
        <f>+'[3]SANTA BARBARA'!$I$16</f>
        <v>4838</v>
      </c>
      <c r="F42" s="12">
        <v>0</v>
      </c>
      <c r="G42" s="12">
        <f t="shared" si="2"/>
        <v>5377</v>
      </c>
    </row>
    <row r="43" spans="2:7" ht="12.75">
      <c r="B43" s="9">
        <f t="shared" si="3"/>
        <v>33</v>
      </c>
      <c r="C43" s="13" t="s">
        <v>109</v>
      </c>
      <c r="D43" s="12">
        <f>+'[3]MOSQUERA'!$I$13</f>
        <v>458</v>
      </c>
      <c r="E43" s="12">
        <f>+'[3]MOSQUERA'!$I$20</f>
        <v>3325</v>
      </c>
      <c r="F43" s="12">
        <f>+'[3]MOSQUERA'!$I$24</f>
        <v>2438</v>
      </c>
      <c r="G43" s="12">
        <f t="shared" si="2"/>
        <v>6221</v>
      </c>
    </row>
    <row r="44" spans="2:7" ht="12.75">
      <c r="B44" s="9">
        <f t="shared" si="3"/>
        <v>34</v>
      </c>
      <c r="C44" s="11" t="s">
        <v>98</v>
      </c>
      <c r="D44" s="12">
        <f>+'[1]BELEN'!$I$13</f>
        <v>824</v>
      </c>
      <c r="E44" s="12">
        <f>+'[1]BELEN'!$I$17</f>
        <v>291</v>
      </c>
      <c r="F44" s="12">
        <f>+'[1]BELEN'!$I$23</f>
        <v>470</v>
      </c>
      <c r="G44" s="12">
        <f t="shared" si="2"/>
        <v>1585</v>
      </c>
    </row>
    <row r="45" spans="2:7" ht="12.75">
      <c r="B45" s="9">
        <f t="shared" si="3"/>
        <v>35</v>
      </c>
      <c r="C45" s="11" t="s">
        <v>102</v>
      </c>
      <c r="D45" s="12">
        <f>+'[1]SAN PEDRO DE CARTAGO'!$I$12</f>
        <v>500</v>
      </c>
      <c r="E45" s="12">
        <f>+'[1]SAN PEDRO DE CARTAGO'!$I$17</f>
        <v>502</v>
      </c>
      <c r="F45" s="12">
        <f>+'[1]SAN PEDRO DE CARTAGO'!$I$23</f>
        <v>496</v>
      </c>
      <c r="G45" s="12">
        <f t="shared" si="2"/>
        <v>1498</v>
      </c>
    </row>
    <row r="46" spans="2:7" ht="12.75">
      <c r="B46" s="9">
        <f t="shared" si="3"/>
        <v>36</v>
      </c>
      <c r="C46" s="11" t="s">
        <v>116</v>
      </c>
      <c r="D46" s="12">
        <f>+'[3]ILES'!$I$12</f>
        <v>2283</v>
      </c>
      <c r="E46" s="12">
        <f>+'[3]ILES'!$I$17</f>
        <v>1620</v>
      </c>
      <c r="F46" s="12">
        <f>+'[3]ILES'!$I$22</f>
        <v>1279</v>
      </c>
      <c r="G46" s="12">
        <f t="shared" si="2"/>
        <v>5182</v>
      </c>
    </row>
    <row r="47" spans="2:7" ht="12.75">
      <c r="B47" s="9">
        <f t="shared" si="3"/>
        <v>37</v>
      </c>
      <c r="C47" s="11" t="s">
        <v>114</v>
      </c>
      <c r="D47" s="12">
        <f>+'[3]LA TOLA'!$I$13</f>
        <v>0</v>
      </c>
      <c r="E47" s="12">
        <f>+'[3]LA TOLA'!$I$17</f>
        <v>1269</v>
      </c>
      <c r="F47" s="12">
        <f>+'[3]LA TOLA'!$I$21</f>
        <v>3602</v>
      </c>
      <c r="G47" s="12">
        <f t="shared" si="2"/>
        <v>4871</v>
      </c>
    </row>
    <row r="48" spans="2:7" ht="12.75">
      <c r="B48" s="9">
        <f t="shared" si="3"/>
        <v>38</v>
      </c>
      <c r="C48" s="13" t="s">
        <v>104</v>
      </c>
      <c r="D48" s="12">
        <f>+'[3]SANTA CRUZ GUACHAVEZ'!$I$13</f>
        <v>5006</v>
      </c>
      <c r="E48" s="12">
        <f>+'[3]SANTA CRUZ GUACHAVEZ'!$I$17</f>
        <v>1256</v>
      </c>
      <c r="F48" s="12">
        <f>+'[3]SANTA CRUZ GUACHAVEZ'!$I$21</f>
        <v>992</v>
      </c>
      <c r="G48" s="12">
        <f t="shared" si="2"/>
        <v>7254</v>
      </c>
    </row>
    <row r="49" spans="3:7" ht="12.75">
      <c r="C49" s="15" t="s">
        <v>155</v>
      </c>
      <c r="D49" s="16">
        <f>+D10+D11+D12+D13+D14+D15+D16+D17+D18+D19+D20+D21+D22+D23+D24+D25+D27+D28+D29+D30+D31+D32+D33+D34+D35+D36+D37+D38+D39+D40+D41+D42+D43+D44+D45+D46+D47+D48</f>
        <v>6095340</v>
      </c>
      <c r="E49" s="16">
        <f>+E10+E11+E12+E13+E14+E15+E16+E17+E18+E19+E20+E21+E22+E23+E24+E25+E27+E28+E29+E30+E31+E32+E33+E34+E35+E36+E37+E38+E39+E40+E41+E42+E43+E44+E45+E46+E47+E48</f>
        <v>4993315</v>
      </c>
      <c r="F49" s="16">
        <f>+F10+F11+F12+F13+F14+F15+F16+F17+F18+F19+F20+F21+F22+F23+F24+F25+F27+F28+F29+F30+F31+F32+F33+F34+F35+F36+F37+F38+F39+F40+F41+F42+F43+F44+F45+F46+F47+F48</f>
        <v>4480251</v>
      </c>
      <c r="G49" s="16">
        <f>+G10+G11+G12+G13+G14+G15+G16+G17+G18+G19+G20+G21+G22+G23+G24+G25+G27+G28+G29+G30+G31+G32+G33+G34+G35+G36+G37+G38+G39+G40+G41+G42+G43+G44+G45+G46+G47+G48</f>
        <v>15568906</v>
      </c>
    </row>
  </sheetData>
  <sheetProtection/>
  <mergeCells count="2">
    <mergeCell ref="C9:G9"/>
    <mergeCell ref="C26:G26"/>
  </mergeCells>
  <printOptions/>
  <pageMargins left="0.49" right="0.23" top="0.24" bottom="0.1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egallo</dc:creator>
  <cp:keywords/>
  <dc:description/>
  <cp:lastModifiedBy>esalazar</cp:lastModifiedBy>
  <cp:lastPrinted>2012-03-13T15:31:18Z</cp:lastPrinted>
  <dcterms:created xsi:type="dcterms:W3CDTF">2010-09-17T15:33:53Z</dcterms:created>
  <dcterms:modified xsi:type="dcterms:W3CDTF">2013-03-15T23:11:11Z</dcterms:modified>
  <cp:category/>
  <cp:version/>
  <cp:contentType/>
  <cp:contentStatus/>
</cp:coreProperties>
</file>