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620" windowHeight="4095" activeTab="0"/>
  </bookViews>
  <sheets>
    <sheet name="PAA2021" sheetId="1" r:id="rId1"/>
  </sheets>
  <definedNames/>
  <calcPr fullCalcOnLoad="1"/>
</workbook>
</file>

<file path=xl/sharedStrings.xml><?xml version="1.0" encoding="utf-8"?>
<sst xmlns="http://schemas.openxmlformats.org/spreadsheetml/2006/main" count="2825" uniqueCount="647">
  <si>
    <t>A. INFORMACIÓN GENERAL DE LA ENTIDAD</t>
  </si>
  <si>
    <t>Nombre</t>
  </si>
  <si>
    <t>INSTITUTO DEPARTAMENTAL DE SALUD DE NARIÑO</t>
  </si>
  <si>
    <t>Dirección</t>
  </si>
  <si>
    <t>Calle 15 No. 28-41 Plazoleta de Bombona-Pasto</t>
  </si>
  <si>
    <t>Teléfono</t>
  </si>
  <si>
    <t>7235428-7236928-7233359-7232260</t>
  </si>
  <si>
    <t>Página web</t>
  </si>
  <si>
    <t>www.idsn.gov.co</t>
  </si>
  <si>
    <t>Misión y visión</t>
  </si>
  <si>
    <t>El Instituto Departamental de Salud de Nariño es la autoridad sanitaria que direcciona el mejoramiento de la calidad, seguridad y acceso en la atención en salud, desarrollando acciones de inspección, vigilancia y control, asistencia técnica y articulación intersectorial, basados en la promoción de la salud, la gestión del riesgo y de la salud pública con participación y concertación social, que impacten favorablemente en las condiciones de vida, sanitarias y ambientales de los habitantes de Nariño.</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</si>
  <si>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</si>
  <si>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Perspectiva estratégica</t>
  </si>
  <si>
    <t>El Instituto Departamental de Salud de Nariño será en el  2021 una  organización Acreditada, dinámica e innovadora a nivel nacional, que promueva la articulación transectorial para la gestión de la salud pública, con un talento humano que transforme el conocimiento en  intervenciones positivas al servicio de la población que mejore la salud y calidad de vida de los nariñenses y promueva la disminución de brechas e inequidades subregionales.</t>
  </si>
  <si>
    <t>Información de contacto</t>
  </si>
  <si>
    <t>La institución es administrada bajo los principios de la gerencia moderna, retoma el proceso de implementación del Sistema de Gestión de la Calidad y se consolida como una institución líder en el departamento. En esta época la institución inicia un agresivo proceso de cambio que exige de un gran compromiso por parte de todos sus colaboradores, con lo cual busca fortalecer su liderazgo y el cumplimiento del Sistema General de Seguridad Social en Salud en el departamento de Nariño.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</si>
  <si>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</si>
  <si>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</si>
  <si>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</si>
  <si>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</si>
  <si>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</si>
  <si>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</si>
  <si>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</si>
  <si>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</si>
  <si>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</si>
  <si>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</si>
  <si>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</si>
  <si>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</si>
  <si>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</si>
  <si>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</si>
  <si>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</si>
  <si>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</si>
  <si>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SUBDIRECCION DE CALIDAD Y ASEGURAMIENTO</t>
  </si>
  <si>
    <t xml:space="preserve">Servicios de apoyo a la gestión para apoyo al CRUE. Cuatro (4)  AUXILIARES DE ENFERMERIA (Radioperadores) </t>
  </si>
  <si>
    <t xml:space="preserve">12 meses </t>
  </si>
  <si>
    <t>Contratación Directa</t>
  </si>
  <si>
    <t xml:space="preserve">Recursos Propios </t>
  </si>
  <si>
    <t>NO</t>
  </si>
  <si>
    <t>N/A</t>
  </si>
  <si>
    <t>Servicios cuatro (4) Profesionales MEDICO para apoyo a crue</t>
  </si>
  <si>
    <t xml:space="preserve">Servicios un (1) profesional en derecho (ABOGADO) para apoyo a la oficina de atención al usuario </t>
  </si>
  <si>
    <t>12 meses</t>
  </si>
  <si>
    <t>Servicios  profesionales para apoyo a la Oficina de auditoria de cuentas medicas (PROFESIONAL AREA DE LA SALUD) cinco (5) Profesionales</t>
  </si>
  <si>
    <t xml:space="preserve">11 meses </t>
  </si>
  <si>
    <t>Servicios técnicos para apoyo a la oficina de auditoria de cuentas medicas. Un (1) TECNICO PROFESIONAL</t>
  </si>
  <si>
    <t>Servicios cinco (5) Profesionales area de la salud  para apoyo a la Oficina  de habilitación (acciones COVID)</t>
  </si>
  <si>
    <t>6 meses</t>
  </si>
  <si>
    <t xml:space="preserve">Servicios SIETE (7) Profesionales area de la salud  para apoyo a la Oficina  de habilitación </t>
  </si>
  <si>
    <t>11 meses</t>
  </si>
  <si>
    <t xml:space="preserve">Servicios dos (2) Profesionales para contingencia Covid </t>
  </si>
  <si>
    <t>Servicios de un (1) auxiliar (BACHILLER) para apoyo a la gestión de la  Oficina de atención al usuario, participar en equipo respuesta inmediata</t>
  </si>
  <si>
    <t>Servicios técnicos para apoyo a la oficina de radicacion y causacion de cuentas medicas. Un (1) TECNICO PROFESIONAL</t>
  </si>
  <si>
    <t xml:space="preserve">Servicios de tres (3) profesionales para contingencia de punto final </t>
  </si>
  <si>
    <t>Servicios un  (1) Profesional en áreas de la salud  para  apoyo a aseguramiento</t>
  </si>
  <si>
    <t>Servicio de un (1) Profesional CONTADOR para apoyo del aseguramiento</t>
  </si>
  <si>
    <t>Servicios  de un (1) Profesional con perfil CONTADOR  para  apoyo  en riesgo financiero</t>
  </si>
  <si>
    <t>Servicios un (1) Profesional en derecho (ABOGADO) para apoyo a la gestión de los procesos administrativos sancionatorios</t>
  </si>
  <si>
    <t>Servicios profesional de un (1) MEDICO para auditoria concurrente, seguimietno acceso efectivo, control a medicamentos alto costo, participar en equipo de respuesta inmediata</t>
  </si>
  <si>
    <t>Servicios de salud, red publica  departamento de Nariño (HOSPITAL DEPTAL)</t>
  </si>
  <si>
    <t xml:space="preserve">Contratación Directa, Mínima cuantía, selección abreviada </t>
  </si>
  <si>
    <t xml:space="preserve">Rentas cedidas , Recursos de Capital </t>
  </si>
  <si>
    <t>Servicios de salud, red publica  departamento de Nariño -( HOSP CIVIL)</t>
  </si>
  <si>
    <t>Servicios de salud, red publica  departamento de Nariño -( CEHANI)</t>
  </si>
  <si>
    <t>Servicios de salud, red publica  departamento de Nariño ( CHDN)</t>
  </si>
  <si>
    <t>Servicios de salud, red publica  departamento de Nariño (HOSP SAN ANDRES TUMACO)</t>
  </si>
  <si>
    <t xml:space="preserve">Servicios de salud, red publica  departamento de Nariño (EDUARDO SANTOS - LA UNION) </t>
  </si>
  <si>
    <t>SGP</t>
  </si>
  <si>
    <t>Servicios de salud, red publica  departamento de Nariño (ESE ARBOLEDA)</t>
  </si>
  <si>
    <t>Servicios de salud, red publica  departamento de Nariño (SAN ANTONIO DE BARBACOAS)</t>
  </si>
  <si>
    <t>Servicios de salud, red publica  departamento de Nariño ( ESE CORDOBA)</t>
  </si>
  <si>
    <t>Servicios de salud, red publica  departamento de Nariño (ESE CUMBITARA)</t>
  </si>
  <si>
    <t>Servicios de salud, red publica  departamento de Nariño (HSCJ EL CHARCO)</t>
  </si>
  <si>
    <t>Servicios de salud, red publica  departamento de Nariño (ESE  EL PEÑOL)</t>
  </si>
  <si>
    <t>Servicios de salud, red publica  departamento de Nariño ( ESE FCO PIZARRO)</t>
  </si>
  <si>
    <t>Servicios de salud, red publica  departamento de Nariño (ESE  LA TOLA)</t>
  </si>
  <si>
    <t>Servicios de salud, red publica  departamento de Nariño (ESE  LEIVA)</t>
  </si>
  <si>
    <t>Servicios de salud, red publica  departamento de Nariño (ESE MAGUI)</t>
  </si>
  <si>
    <t>Servicios de salud, red publica  departamento de Nariño (ESE MOSQUERA)</t>
  </si>
  <si>
    <t>Servicios de salud, red publica  departamento de Nariño (ESE MUNICIPIO NARIÑO)</t>
  </si>
  <si>
    <t>Servicios de salud, red publica  departamento de Nariño (ESE OLAYA)</t>
  </si>
  <si>
    <t>Servicios de salud, red publica  departamento de Nariño (ESE  POLICARPA)</t>
  </si>
  <si>
    <t>Servicios de salud, red publica  departamento de Nariño (HOSPITAL LORENCITA VILLEGAS SAMANIEGO)</t>
  </si>
  <si>
    <t>Servicios de salud, red publica  departamento de Nariño ( ESE SAN BERNARDO)</t>
  </si>
  <si>
    <t>Servicios de salud, red publica  departamento de Nariño (ESE SAN LORENZO)</t>
  </si>
  <si>
    <t>Servicios de salud, red publica  departamento de Nariño (ESE SANTA BARBARA)</t>
  </si>
  <si>
    <t>Servicios de salud, red publica  departamento de Nariño (ESE SAPUYES)</t>
  </si>
  <si>
    <t>Servicios de salud, red publica  departamento de Nariño (ESE TAMINANGO)</t>
  </si>
  <si>
    <t xml:space="preserve">Servicios de salud, red privada  departamento de Nariño </t>
  </si>
  <si>
    <t xml:space="preserve">Rentas cedidas, Recursos de Capital </t>
  </si>
  <si>
    <t>Arrendamiento torre repetidora CRUE</t>
  </si>
  <si>
    <t xml:space="preserve">Contratación directa </t>
  </si>
  <si>
    <t>Aportes Ministerio</t>
  </si>
  <si>
    <t>Estudio de condiciones que deben cumplir las estaciones radioeléctricas, con el objeto de controlar los niveles de exposición de las personas a los campos electromagnéticos y cumplimiento disposiciones relacionadas con el despliegue de antenas de radiocomunicaciones</t>
  </si>
  <si>
    <t>Selección Abreviada y Mínima Cuantía</t>
  </si>
  <si>
    <t>Pago por uso de espectro radioeléctrico a MINTIC</t>
  </si>
  <si>
    <t>7210029
431915
521615
432217
261117
391216</t>
  </si>
  <si>
    <t xml:space="preserve">Mantenimiento y fortalecimiento de la Red de Radiocomunicaciones del CRUE: RADIOS VHF, portátiles, base, cable heliax, antenas 4 dipolos unidireccionales, baterias, fuentes cargadoras,  MANTENIMIENTO DE SOFTWARE </t>
  </si>
  <si>
    <t>10meses</t>
  </si>
  <si>
    <t>42
421322
423115</t>
  </si>
  <si>
    <t>Fortalicimiento bodega de reseva CRUE: DISPOSITIVOS E INSUMOS MEDICOS, FORTALECIMIENTO EN SUEROS ANTIOFIDICOS: ANTIALACRAN, ANTICORAL para las emergencias que se presenten en el departamento.</t>
  </si>
  <si>
    <t>2 meses</t>
  </si>
  <si>
    <t>Selecciòn Abreviada y Minima Cuantia</t>
  </si>
  <si>
    <t>90101600-90111600</t>
  </si>
  <si>
    <t xml:space="preserve">Contratación suministro de Refrigerios y salón para eventos de  capacitaciones y asistencia tecnica en urencias y emergencias, MISION MEDICA  </t>
  </si>
  <si>
    <t>9 meses</t>
  </si>
  <si>
    <t>Selecciòn Abreviada, Contratación directa, minima cuantia</t>
  </si>
  <si>
    <t>Contratar servicios de apoyo logistico (viáticos, gastos de viajes y transporte para asistencia tècnica evaluacion DLS y mantenimiento hospitalario)</t>
  </si>
  <si>
    <t>Selecciòn Abreviada</t>
  </si>
  <si>
    <t>Contratar servicios de apoyo logistico (viáticos, gastos de viajes y transporte PSFF)</t>
  </si>
  <si>
    <t>Contratar servicios de apoyo logistico (viáticos, gastos de viajes y transporte Aseguramiento)</t>
  </si>
  <si>
    <t xml:space="preserve">10 meses </t>
  </si>
  <si>
    <t>Contratar servicios de apoyo logistico (viáticos, gastos de viajes y transporte oficina de atencion al usuario)</t>
  </si>
  <si>
    <t>Contratar servicios de apoyo logistico (refrigerios) para asistencia tecnica Habilitaciòn</t>
  </si>
  <si>
    <t>Contratar servicios de apoyo logistico (viáticos, gastos de viajes y transporte para asistencia tècnica SSO)</t>
  </si>
  <si>
    <t>Contratar servicios de apoyo logistico (viáticos, gastos de viajes y transporte Habilitación)</t>
  </si>
  <si>
    <t>10 meses</t>
  </si>
  <si>
    <t>Servicios de apoyo logistico (refrigerios) para asistencia tecnica aseguramiento</t>
  </si>
  <si>
    <t>Contratar servicios de apoyo logistico (refrigerios) para asistencia tecnica DLS, 2193 y mantenimiento hospitalario</t>
  </si>
  <si>
    <t>Contratar servicios de apoyo logistico (refrigerios) para asistencia tecnica oficina atencion al usuario</t>
  </si>
  <si>
    <t>Compra de un televisor para la sala de juntas de la Subdirección de Calidad y Aseguramiento</t>
  </si>
  <si>
    <t>Computador PORTATIL  (1) de alta gama para la Subdireccion de Calidad y Aseguramiento - Aseguramiento</t>
  </si>
  <si>
    <t>SD</t>
  </si>
  <si>
    <t>Contratar servicios de apoyo logistico - Equipo Computo - disco duro 24 tv, 16 GB ra, core I7 ultima generacion, con 02 discos duro SSD 512GB.</t>
  </si>
  <si>
    <t>Computador PORTATIL  (2)  para la Subdireccion de Calidad y Aseguramiento - Programas de Saneamiento fiscal y financiero</t>
  </si>
  <si>
    <t xml:space="preserve">Impresoras (2) para la Subdireccion de Calidad y Aseguramiento </t>
  </si>
  <si>
    <t>Persianas para la SCA</t>
  </si>
  <si>
    <t>SUBDIRECCION DE SALUD PUBLICA</t>
  </si>
  <si>
    <t>NUTRICION</t>
  </si>
  <si>
    <t>NA</t>
  </si>
  <si>
    <t>Contratar personal profesional en Nutrición y Dietética para realizar 25 acompañamientos a municipios priorizados para la asistencia técnica a equipos de gobierno municipal en la formulación del Plan Municipal de SAN con participación comunitaria</t>
  </si>
  <si>
    <t>Contratación directa</t>
  </si>
  <si>
    <t>SGP- SP</t>
  </si>
  <si>
    <t>JOSE TOMAS FRANCO CADENA 
Profesional Universitario
7235428 - 122 
tfranco@idsn.gov.co</t>
  </si>
  <si>
    <t>Contratar personal profesional en Nutrición y Dietética evaluación territorial del Lineamiento para el Manejo Integrado de la DNT en el Marco de la Res. 5406 de 2015 o norma que le sustituya</t>
  </si>
  <si>
    <t>Contratar personal profesional en Salud con Experiencia en Estrategia IAMII para realizar 25 acompañamientos técnicos a IPS Primarias y Complementarias en el seguimiento y sostenibilidad de la Estrategia IAMII, así como el proceso de preevaluación Externa de acuerdo a lineamientos nacionales</t>
  </si>
  <si>
    <t>Contratar personal profesional en Nutrición y Dietética para Vigilar el componente nutricional del PAE en 25 municipios priorizados del departamento de Nariño y Capacitar a 180 profesionales de la salud en el Lineamiento para el Manejo Integrado de la DNT</t>
  </si>
  <si>
    <t>Contratar personal profesional en Nutrición y Dietética para Vigilar la adherencia del 100% EAPB presentes en el departamento de Nariño en la implementación de la Ruta de Atención Integral a la DNT Aguda Moderada y Severa - Res. 5406 de 2015</t>
  </si>
  <si>
    <t>Contratar personal profesional en sistemas de información para vigilar el reporte periódico de las IPS Municipales al Software SISVAN WEB para la consolidación de la información del estado nutricional en el departamento de Nariño - Res. 2465 de 2016</t>
  </si>
  <si>
    <t>Contrata profesional en enfermería como apoyo a la ejecución de Proyectos de intervención en salud en articulación intersectorial con actores clave para la prevención, atención y rehabilitación de casos con malnutrición, en particular el Bajo Peso al Nacer</t>
  </si>
  <si>
    <t>11,5 meses</t>
  </si>
  <si>
    <t>Contrata tecnologo en promoción de la salud como apoyo a la ejecución de Proyectos de intervención en salud en articulación intersectorial con actores clave para la prevención, atención y rehabilitación de casos con malnutrición, en particular el Bajo Peso al Nacer</t>
  </si>
  <si>
    <t>80141607                                   90100000                                            90101600</t>
  </si>
  <si>
    <t>Contratar las acciones de Logística Necesaria para el desarrollo de las actividades contempladas en el PAS 2021 de la Dimensión SAN</t>
  </si>
  <si>
    <t xml:space="preserve">Selección abreviada, minima cuantia </t>
  </si>
  <si>
    <t>Servicios de transporte terrestre especial local de pasajeros</t>
  </si>
  <si>
    <t>Contratar el fortalecimiento de la Estrategia de Movilización Social del Banco de Leche Humana del Hospital Universitario de Nariño para la donación de Leche humana en el Marco de las Intervenciones Colectivas de Nariño - MINGAS</t>
  </si>
  <si>
    <t>SGP- SP-PIC</t>
  </si>
  <si>
    <t>Contratar con 6 municipios priorizados acciones colectivas en Seguridad Alimentaria y Nutricional orientadas a fortalecer los procesos comunitarios de educación y comunicación en salud para la prevención de la Obesidad en el Curso de Vida</t>
  </si>
  <si>
    <t>Contratar con 6 municipios priorizados acciones colectivas en Seguridad Alimentaria y Nutricional orientadas a fortalecer los procesos comunitarios de educación y comunicación en salud para la prevención de la Desnutrición Crónica en el Curso de Vida</t>
  </si>
  <si>
    <t>SALUD AMBIENTAL</t>
  </si>
  <si>
    <r>
      <t>Contratación de un</t>
    </r>
    <r>
      <rPr>
        <b/>
        <sz val="9"/>
        <rFont val="Tahoma"/>
        <family val="2"/>
      </rPr>
      <t xml:space="preserve"> ingeniero sanitario y/o Ambiental </t>
    </r>
    <r>
      <rPr>
        <sz val="9"/>
        <rFont val="Tahoma"/>
        <family val="2"/>
      </rPr>
      <t xml:space="preserve">paraejecutar el convenio interadministrativo N° 1247 de 2019  entre el Instituto Departamental de Salud de Nariño y Plan Departamental de Aguas PDA para elaborar mapas de riesgo. </t>
    </r>
  </si>
  <si>
    <t>contratación directa</t>
  </si>
  <si>
    <t>MAURICIO REVELO
Técnico 
7235428 - 122 
mauriciorevelo@idsn.gov.co</t>
  </si>
  <si>
    <r>
      <t>Contratación de un</t>
    </r>
    <r>
      <rPr>
        <b/>
        <sz val="9"/>
        <rFont val="Tahoma"/>
        <family val="2"/>
      </rPr>
      <t xml:space="preserve"> fisico </t>
    </r>
    <r>
      <rPr>
        <sz val="9"/>
        <rFont val="Tahoma"/>
        <family val="2"/>
      </rPr>
      <t>para apoyar el programa de radiacciones ionizantes de la dimensión de Salud Ambiental .</t>
    </r>
  </si>
  <si>
    <t>DIANA CRIOLLO
Profesional Universitaria
7235428 - 122 
dianacriollo@idsn.gov.co</t>
  </si>
  <si>
    <r>
      <t>Contratación de un</t>
    </r>
    <r>
      <rPr>
        <b/>
        <sz val="9"/>
        <rFont val="Tahoma"/>
        <family val="2"/>
      </rPr>
      <t xml:space="preserve"> ingeniero sanitario sanitario y/o Ambiental </t>
    </r>
    <r>
      <rPr>
        <sz val="9"/>
        <rFont val="Tahoma"/>
        <family val="2"/>
      </rPr>
      <t xml:space="preserve">para apoyar acciones de gestión en salud publica de la dimensión de Salud Ambiental </t>
    </r>
    <r>
      <rPr>
        <b/>
        <sz val="9"/>
        <rFont val="Tahoma"/>
        <family val="2"/>
      </rPr>
      <t>en el programa de RIESGO QUÍMICO</t>
    </r>
    <r>
      <rPr>
        <sz val="9"/>
        <rFont val="Tahoma"/>
        <family val="2"/>
      </rPr>
      <t>.</t>
    </r>
  </si>
  <si>
    <t>IVAN BASTIDAS
Profesional Universitario
7235428 - 122 
ivanbastidas@idsn.gov.co</t>
  </si>
  <si>
    <r>
      <t>Contratación de un</t>
    </r>
    <r>
      <rPr>
        <b/>
        <sz val="9"/>
        <rFont val="Tahoma"/>
        <family val="2"/>
      </rPr>
      <t xml:space="preserve"> ingeniero sanitario sanitario y/o Ambiental </t>
    </r>
    <r>
      <rPr>
        <sz val="9"/>
        <rFont val="Tahoma"/>
        <family val="2"/>
      </rPr>
      <t xml:space="preserve">para apoyar acciones de gestión en salud publica de la dimensión de Salud Ambiental </t>
    </r>
    <r>
      <rPr>
        <b/>
        <sz val="9"/>
        <rFont val="Tahoma"/>
        <family val="2"/>
      </rPr>
      <t>en el programa de calidad de agua componente cambio climático</t>
    </r>
    <r>
      <rPr>
        <sz val="9"/>
        <rFont val="Tahoma"/>
        <family val="2"/>
      </rPr>
      <t>.</t>
    </r>
  </si>
  <si>
    <t>JULIAN TELLEZ
Profesional Universitario
7235428 - 122 
juliantellez@idsn.gov.co</t>
  </si>
  <si>
    <r>
      <t>Contratación de un</t>
    </r>
    <r>
      <rPr>
        <b/>
        <sz val="9"/>
        <rFont val="Tahoma"/>
        <family val="2"/>
      </rPr>
      <t xml:space="preserve"> ingeniero de alimentos</t>
    </r>
    <r>
      <rPr>
        <sz val="9"/>
        <rFont val="Tahoma"/>
        <family val="2"/>
      </rPr>
      <t xml:space="preserve"> para apoyar acciones de gestión en salud publica de la dimensión de Salud Ambiental en el </t>
    </r>
    <r>
      <rPr>
        <b/>
        <sz val="9"/>
        <rFont val="Tahoma"/>
        <family val="2"/>
      </rPr>
      <t xml:space="preserve">programa de alimentos y bebidas alcohólicas </t>
    </r>
    <r>
      <rPr>
        <sz val="9"/>
        <rFont val="Tahoma"/>
        <family val="2"/>
      </rPr>
      <t>y apoyo a acciones de IVC en municipios que se requiera.</t>
    </r>
  </si>
  <si>
    <t>SILVIA RODRIGUEZ
Profesional Universitario
7235428 - 122 
silviarodriguez@idsn.gov.co</t>
  </si>
  <si>
    <r>
      <t>Contratación de</t>
    </r>
    <r>
      <rPr>
        <b/>
        <sz val="9"/>
        <rFont val="Tahoma"/>
        <family val="2"/>
      </rPr>
      <t xml:space="preserve"> un medico para apoyar acciones de vigilancia de ESPII</t>
    </r>
    <r>
      <rPr>
        <sz val="9"/>
        <rFont val="Tahoma"/>
        <family val="2"/>
      </rPr>
      <t xml:space="preserve"> en puntos de entrada y gestión en salud publica de la dimensión de Salud Ambiental en el programa  Sanidad Portuaria, </t>
    </r>
    <r>
      <rPr>
        <b/>
        <sz val="9"/>
        <rFont val="Tahoma"/>
        <family val="2"/>
      </rPr>
      <t>municipio de Tumaco.</t>
    </r>
  </si>
  <si>
    <t>ALVARO DULCE
Profesional Universitario
7235428 - 122 
alvarodulce@idsn.gov.co</t>
  </si>
  <si>
    <r>
      <t xml:space="preserve">Contratación de un </t>
    </r>
    <r>
      <rPr>
        <b/>
        <sz val="9"/>
        <rFont val="Tahoma"/>
        <family val="2"/>
      </rPr>
      <t>medico para apoyar acciones de vigilancia de ESPII en</t>
    </r>
    <r>
      <rPr>
        <sz val="9"/>
        <rFont val="Tahoma"/>
        <family val="2"/>
      </rPr>
      <t xml:space="preserve"> puntos de entrada y gestión en salud publica de la dimensión de Salud Ambiental en el programa  </t>
    </r>
    <r>
      <rPr>
        <b/>
        <sz val="9"/>
        <rFont val="Tahoma"/>
        <family val="2"/>
      </rPr>
      <t>Sanidad Portuaria, municipio de Ipiales.</t>
    </r>
  </si>
  <si>
    <t>Contratación de un Técnico Profesional o tecnólogo de sistemas  para apoyar el funcionamiento del sistema de información de salud Ambiental SISA.</t>
  </si>
  <si>
    <t>Suministro de refrigerios y auditorios y ayudas audiovisuales</t>
  </si>
  <si>
    <t>MAURICIO GUERRERO
Profesional Universitario
7235428 - 122 
mauricioguerrero@idsn.gov.co</t>
  </si>
  <si>
    <t>Reactivos para análisis de aguas Cloro (10 L)  y PH (300 bolsas de 100 unid) (DPD)</t>
  </si>
  <si>
    <t>Selección Abreviada/Mctia</t>
  </si>
  <si>
    <t>Equipos, suministros y/o servicios para elaborar  mapas de riesgo de la fuentes hídricas de abastecimiento priorizadas</t>
  </si>
  <si>
    <t>4 meses</t>
  </si>
  <si>
    <t>Mínima Cuantía</t>
  </si>
  <si>
    <t>121317 121615 141117 141221 241124 401417 411015 411062 411218 411220 411221 411224 421420 422816 422819 422951 461815 471218 
471315 471316 481016 511027 601113</t>
  </si>
  <si>
    <t>5 litros de Azul de metileno (10 unidades  por un 500cc cada uno). 4 paquetes por 50 unidades de Hisopos para pruebas con equipo Luminometro.</t>
  </si>
  <si>
    <t>Selección Abreviada</t>
  </si>
  <si>
    <t>Silvia Angélica Rodríguez Delgado - Profesional Universitario de Salud Ambiental - srodriguez@idsn.gov.co</t>
  </si>
  <si>
    <t>121317 121615 141117 141221 241124 401417 411015 411062 411218 411220 411221 411224 421420 422816 422819 422951 461815 471218
471315 471316 481016 511027 601113</t>
  </si>
  <si>
    <t xml:space="preserve">Adquisición de insumos para Bioseguridad : 6 Cajas de bolsas whirl - pak estériles para toma de muestras 3 por un kilo y 3 por un kilo y medio cada caja por 500 unidades. 1000 Bolsas rojas para disposición de residuos peligrosos de 8 kilos, 35 Cajas de guantes quirúrgicos x 100 unidades, material de caucho látex, tallas 8 ½ y 9, ambidiestro suave y confortable, con reborde alta resistencia, entalcados suavemente. 35 Cajas de cofias desechables x 50 unidades, cobertura total de la cabeza, fabricado en material SNS, con hilo elástico, sin látex; desechable, tamaño universal, color azul, redondo. 100 Cajas de tapabocas desechables x 50 unidades, con resorte, Cajas de Icopor para transporte de alimentos de 15 y 20 litros con tapa y aza, 70 grameras, 70 termómetros de punzón, Puntas amarillas para micropipeta de 10-100 microlitros 20 bolsas X 100 unidades. lancetas estériles 10 caja x 200. 5 unidades de indicador azul de bromotimol - sal sódica, soluble en agua  PH 6-7,6 azul, ref. 460440 para equipo lovibond de 0,112 gramos. 10 pares de guantes industrial  extralargos calibre 25 color negro.
 </t>
  </si>
  <si>
    <t>Servico de disposición de residuos ordinarios y/o peligrosos decomisados.</t>
  </si>
  <si>
    <t xml:space="preserve">Adquisición de  material de apoyo para la gestión de los Autoridades sanitarias  en la implementación de la estrategia de entornos saludables en los municipios  del departamento Nariño </t>
  </si>
  <si>
    <t>FELIPE BELALCAZAR Profesional Universitario feliupebelalcazar@idsn.gov.co</t>
  </si>
  <si>
    <t xml:space="preserve">Actualizar el Sistema de información de salud Ambiental y de los instrumentos y actas para el fortalecimiento de la implementación del plan de Inspección, Vigilancia y Control. </t>
  </si>
  <si>
    <t>FELIPE BELALCAZAR Profesional Universitario fbelalcazar@idsn.gov.co</t>
  </si>
  <si>
    <t>Servicios de transporte de personal : Permanente, expreso, Servicios de buses contratados para los 64 municipios del departamento de Nariño.</t>
  </si>
  <si>
    <t>Profesional Universitario. Oficina de Apoyo Logístico</t>
  </si>
  <si>
    <t>811017 731521 851615</t>
  </si>
  <si>
    <t>Servicio de mantenimiento de equipos de Salud Ambiental  Mantenimiento preventivo y correctivo de equipos de Salud Ambiental</t>
  </si>
  <si>
    <t xml:space="preserve">Realizar la vacunación antirrábica a perros y gatos de manera oportuna, continua y con calidad en  municipios priorizados del Departamento de Nariño </t>
  </si>
  <si>
    <t>42142609 42142523 42132203 46182001 20142904</t>
  </si>
  <si>
    <t>Servicios de vacunación animal (100000) jeringas, 200000 agujas, 500 guardianes,  200 cajas de guantes, 200 cajas de tapabocas para jornada de vacunación)</t>
  </si>
  <si>
    <t>ALVARO DULCE VILLARREAL Profesional Universitario  adulce@idsn.gov.co</t>
  </si>
  <si>
    <r>
      <t xml:space="preserve">Contratación de un </t>
    </r>
    <r>
      <rPr>
        <b/>
        <sz val="9"/>
        <rFont val="Tahoma"/>
        <family val="2"/>
      </rPr>
      <t xml:space="preserve">veterinario o medico veterinario zootecnista </t>
    </r>
    <r>
      <rPr>
        <sz val="9"/>
        <rFont val="Tahoma"/>
        <family val="2"/>
      </rPr>
      <t xml:space="preserve">para apoyar acciones de gestión en salud publica de la dimensión de Salud Ambiental en el programa de </t>
    </r>
    <r>
      <rPr>
        <b/>
        <sz val="9"/>
        <rFont val="Tahoma"/>
        <family val="2"/>
      </rPr>
      <t>Zoonosis y sanidad portuaria y</t>
    </r>
    <r>
      <rPr>
        <sz val="9"/>
        <rFont val="Tahoma"/>
        <family val="2"/>
      </rPr>
      <t xml:space="preserve"> apoyo a acciones de IVC en municipios que se requiera.</t>
    </r>
  </si>
  <si>
    <r>
      <t>Contratación de una</t>
    </r>
    <r>
      <rPr>
        <b/>
        <sz val="9"/>
        <rFont val="Tahoma"/>
        <family val="2"/>
      </rPr>
      <t xml:space="preserve"> Auxiliar de Enfermería </t>
    </r>
    <r>
      <rPr>
        <sz val="9"/>
        <rFont val="Tahoma"/>
        <family val="2"/>
      </rPr>
      <t xml:space="preserve">para apoyar acciones de gestión en salud publica de la dimensión de Salud Ambiental en el programa de </t>
    </r>
    <r>
      <rPr>
        <b/>
        <sz val="9"/>
        <rFont val="Tahoma"/>
        <family val="2"/>
      </rPr>
      <t>Zoonosis y sanidad portuaria y</t>
    </r>
    <r>
      <rPr>
        <sz val="9"/>
        <rFont val="Tahoma"/>
        <family val="2"/>
      </rPr>
      <t xml:space="preserve"> apoyo en manejo de red de frío.</t>
    </r>
  </si>
  <si>
    <r>
      <t xml:space="preserve">Contratación de un </t>
    </r>
    <r>
      <rPr>
        <b/>
        <sz val="9"/>
        <rFont val="Tahoma"/>
        <family val="2"/>
      </rPr>
      <t xml:space="preserve">Biólogo </t>
    </r>
    <r>
      <rPr>
        <sz val="9"/>
        <rFont val="Tahoma"/>
        <family val="2"/>
      </rPr>
      <t xml:space="preserve">para apoyar acciones de gestión en salud publica de la dimensión de Salud Ambiental en el programa de </t>
    </r>
    <r>
      <rPr>
        <b/>
        <sz val="9"/>
        <rFont val="Tahoma"/>
        <family val="2"/>
      </rPr>
      <t xml:space="preserve">Zoonosis </t>
    </r>
    <r>
      <rPr>
        <sz val="9"/>
        <rFont val="Tahoma"/>
        <family val="2"/>
      </rPr>
      <t>y apoyo en la actualización del censo de caninos y felinos en el Departamento.</t>
    </r>
  </si>
  <si>
    <t>Contratación Interadministrativa para Identificar y describir en  municipios priorizados el contexto social y ambiental y/o actividades de comunicaciòn  e información en salud.</t>
  </si>
  <si>
    <t>ENFERMEDADES CRONICAS Y SALUD ORAL</t>
  </si>
  <si>
    <t>Talento Humano (Auxiliar de Enfermeria) con experiencia de de un año y seis meses en salud publica y enfermedades No Transmiisbles Honorarios Normales</t>
  </si>
  <si>
    <t>HELGA CONSTANZA CERON GALLARDO
Profesional Especializado</t>
  </si>
  <si>
    <t>Talento Humano en Salud - PTS  (Enfermer@) con experiencia de de un año y seis meses en salud publica y enfermedades No Transmiisbles Honorarios Normales</t>
  </si>
  <si>
    <t>8 meses</t>
  </si>
  <si>
    <t>Talento Humano en Salud - PTS (Enfermer@) con experiencia de dos años en salud publica y enfermedades No Transmiisbles Honorarios Normales</t>
  </si>
  <si>
    <t>Talento Humano en Salud - PTS   (Enfermer@)) con experiencia de dos años en salud publica y enfermedades No Transmiisbles Honorarios Normales</t>
  </si>
  <si>
    <t>Talento Humano en Salud - PTS  (Enfermer@) con experiencia de dos años en salud publica y enfermedades No Transmiisbles Honorarios Normales</t>
  </si>
  <si>
    <t>Talento Humano en Salud - PTS   (Enfermer@) con experiencia de dos años en salud publica y enfermedades No Transmiisbles Honorarios Normales</t>
  </si>
  <si>
    <t>Talento Humano en Salud - PTS (Medico) con experiencia de un año y seis meses en salud publica y enfermedades No Transmiisbles Honorarios Normales</t>
  </si>
  <si>
    <t>Talento Humano en Salud - PTS (fisioterapia) con experiencia de un año y seis meses en salud publica y enfermedades No Transmiisbles Honorarios Normales</t>
  </si>
  <si>
    <t>2.8 meses</t>
  </si>
  <si>
    <t>Talento Humano en Salud - PTS (Odontolog@) con experiencia de dos años en salud publica y enfermedades No Transmiisbles Honorarios Normales</t>
  </si>
  <si>
    <t>Contratación de Servicios de catering para eventos</t>
  </si>
  <si>
    <t xml:space="preserve">Contratar el fortalecimiento del Entorno Escolar en habitos y estilos de vida saludable en 16 Municipios Priorizados acorde al perfil epidemiologico  a traves de la ESE Departamental </t>
  </si>
  <si>
    <t xml:space="preserve">Contratar el fortalecimiento de las estrategias de movilizacion social en los entornos priorizados para la promocio de estilos de vida saludable en  16 Municipios Priorizados acorde al perfil epidemiologico  a traves de la ESE Departamental </t>
  </si>
  <si>
    <t>CANCER</t>
  </si>
  <si>
    <t xml:space="preserve">Contratación de 2 enfermeras para la implementación del Plan Decenal de Cáncer en los municipios priorizados y seguimiento a nivel departamental </t>
  </si>
  <si>
    <t xml:space="preserve">RONAL BASTIDAS GUSTIN, Profesional Especializado </t>
  </si>
  <si>
    <t>Contratación de refrigerios y auditorios</t>
  </si>
  <si>
    <t>Contratación con ESE CEHANI para realizar acciones de promoción de la implementacion del Plan Decenal de Control de Cáncer-PIC</t>
  </si>
  <si>
    <t>SGP- SP - PIC</t>
  </si>
  <si>
    <t>CONVIVENCIA SOCIAL Y SALUD MENTAL</t>
  </si>
  <si>
    <t>Contratación de un (1) Profesional en Psicología como apoyo a la dimensión de Convivencia Social y Salud Mental, en la gestión y desarrollo de procesos de: Inspección y vigilancia en Salud Pública a la implementación del Modelo de Atención Primaria en Salud Mental en municipios priorizados del Nodo Sur del departamento de Nariño y a las EAPB, visitas de seguimiento a la implementación de políticas públicas; Asistencia Tecnica (talleres, asesorías y acompañamientos) en Políticas públicas de Salud Mental y Prevención de consumo de SPA,  Fortalecimiento de grupos de apoyo en afectaciones de Salud Mental, Modelo de Atención Primaria en Salud Mental; Articulación Intersectorial para el desarrollo de Consejos y Comités de Salud Mental.</t>
  </si>
  <si>
    <t>SGP - SP</t>
  </si>
  <si>
    <t xml:space="preserve">Maria Eugenia Eraso Torres
Profesional Universitario 
mariaeugeniaeraso@idsn.gov.co </t>
  </si>
  <si>
    <t>Contratación de un (1) Profesional en Psicología como apoyo a la dimensión de Convivencia Social y Salud Mental, en la gestión y desarrollo de procesos de: Inspección y vigilancia en Salud Pública a la implementación del Modelo de Atención Primaria en Salud Mental en municipios priorizados del Nodo Centro del departamento de Nariño,  visitas de seguimiento a la implementación de políticas públicas; Asistencia Tecnica (talleres, asesorías y acompañamientos) en Políticas públicas de Salud Mental y Prevención de consumo de SPA, Estrategia ICDP, Dispositivos Comunitarios ZOE y CE, Modelo de Atención Primaria en Salud Mental; Articulación Intersectorial para el desarrollo de Consejos y Comités de Salud Mental.</t>
  </si>
  <si>
    <t>Contratación de un (1) Profesional en Psicología como apoyo a la dimensión de Convivencia Social y Salud Mental, en la gestión y desarrollo de procesos de: Inspección y vigilancia en Salud Pública a la implementación del Modelo de Atención Primaria en Salud Mental en municipios priorizados de los Nodos Norte y Occidente del departamento de Nariño,  visitas de seguimiento a la implementación de políticas públicas; Asistencia Tecnica (talleres, asesorías y acompañamientos) en Políticas públicas de Salud Mental y Prevención de consumo de SPA, Modelo de Atención Primaria en Salud Mental; Articulación Intersectorial para el desarrollo de Consejos y Comités de Salud Mental.</t>
  </si>
  <si>
    <t>Contratación de un (1) Profesional en Psicología como apoyo a la dimensión de Convivencia Social y Salud Mental, en la gestión y desarrollo de procesos de: Inspección y vigilancia en Salud Pública a la implementación del Modelo de Atención Primaria en Salud Mental en municipios priorizados del Nodo Centro-occidente del departamento de Nariño;  Asistencia Tecnica (talleres, asesorías y acompañamientos) en Políticas públicas de Salud Mental y Prevención de consumo de SPA, Modelo de Atención Primaria en Salud Mental; Articulación Intersectorial para el desarrollo de reuniones y seguimientos intranistitucionales.</t>
  </si>
  <si>
    <t xml:space="preserve">Contratación de un (1) Profesional en Administración en el área de la salud como apoyo a la dimensión de Convivencia Social y Salud Mental, en la gestión desarrollo de procesos de: Asistencia Técnica en el manejo del sistema de información de salud mental para cargue, reportes y seguimientos sobre el MAPSM, apoyo técnico en el desarrollo de talleres, asesorías y acompañamientos realizados en la dimensión; Articulación intersectorial y apoyo técnico en el desarrollo de reuniones de Consejos y Comités de salud mental, reuniones intrainstitucionales y salas situacionales de conducta suicida. </t>
  </si>
  <si>
    <t>Contratación de un (1) Profesional en Medicina general con certificación en mhGAP, como apoyo a la dimensión de Convivencia Social y Salud Mental, en la gestión desarrollo de procesos de: Asistencia Tecnica (talleres, asesorías y acompañamientos) en la implementación de guías de intervención en mhGAP; Inspección y Vigilancia en Salud Pública a la implementación de Guías de intervención en mhGAP a municipios priorizados del departamento; Articulación Intersectorial para el desarrollo de reuniones de Consejos y Comités de salud mental, reuniones intrainstitucionales y salas situacionales de conducta suicida.</t>
  </si>
  <si>
    <t>Contratación de un (1) Profesional en Medicina con especialización en Psiquiatría y certificación en en mhGAP, como apoyo a la dimensión de Convivencia Social y Salud Mental, en la gestión desarrollo de procesos de: Asistencia técnica en Atención integral del paciente consumidor de sustancias psicoactivas, Manejo de Craving, Intervención Breve, y Guías mhGAP;  Articulación Intersectorial para el desarrollo de reuniones de Consejos y Comités de salud mental y salas situacionales de conducta suicida.</t>
  </si>
  <si>
    <t>Contratación de un (1) Profesional en Medicina con especialización en Toxicología Clínica, como apoyo a la dimensión de Convivencia Social y Salud Mental, en la gestión desarrollo de procesos de Asistencia Tecnica (talleres, asesorías y acompañamientos) en Reducción del daño, Manejo de pacientes en el tratamiento con Metadona; Articulación Intersectorial para el desarrollo de salas situacionales de conducta suicida, reuniones y/o demás relacionados con el consumo de sustancias psicoactivas.</t>
  </si>
  <si>
    <t>3 meses</t>
  </si>
  <si>
    <t>Contratación de servicio de transporte terrestre especial local de pasajeros - Camioneta.</t>
  </si>
  <si>
    <t>Contratación de servicios de catering para eventos - Refrigerios y/o lugares.</t>
  </si>
  <si>
    <t>Contratación con ESE Departamental para apoyo a la implementación de la Tecnología de Información para la Salud, a través de la Estrategia Habilidades para la Vida "promoción de factores protectores en salud mental y la prevención del suicidio, el consumo de sustancias psicoactivas y la violencia", dirigida a psicólogos de ESE y DLS, docentes, psicólogos y orientadores escolares de Instituciones Educativas de 20 municipios priorizados del departamento de Nariño.</t>
  </si>
  <si>
    <t>SGP - PSPIC</t>
  </si>
  <si>
    <t>Contratación con ESE Departamental para apoyo a la implementación de la Tecnología de Información para la Salud, a través de la estrategia de grupos de apoyo, dirigidos a personas con afectaciones de salud mental, en 5 municipios priorizados del departamento de Nariño.</t>
  </si>
  <si>
    <t>Contratación con ESE Departamental para apoyo a la implementación de la Tecnología de Centros de Escucha - CE en 5 municipios priorizados, y la tecnología de Zonas de Orientación Escolar - ZOE en 5 municipios priorizados del departamento de Nariño. (10 municipios)</t>
  </si>
  <si>
    <t>Contratación con ESE Departamental para apoyo a la implementación de la Tecnología de Educación para la salud a través del programa Familias Fuertes - Amor y Límites, dirigido a familias de 5 municipios priorizados del departamento de Nariño.</t>
  </si>
  <si>
    <t>SEXUALIDAD Y DERECHOS SEXUALES Y REPRODUCTIVOS</t>
  </si>
  <si>
    <t>Contratación de un Profesional en Enfermeria para apoyar el proyecto “ Fortalecimiento del Proyecto Al Derecho con mis Derechos Sexuales y Reproductivos en el Departamento de Nariño ” en el componente de ITS/VIH</t>
  </si>
  <si>
    <t>LILIANA ORTIZ CORAL  - Profesional Especializada
Tel 7201855
lilianaortiz@idsn.gov.co</t>
  </si>
  <si>
    <t>Contratación de un Profesional en Enfermeria para apoyar el proyecto “ Fortalecimiento del Proyecto Al Derecho con mis Derechos Sexuales y Reproductivos en el Departamento de Nariño ” en el componente de salud sexual y reproductiva de adolescentes.</t>
  </si>
  <si>
    <t>Contratación de un Profesional en Enfermeria para apoyar el proyecto “ Fortalecimiento del Proyecto Al Derecho con mis Derechos Sexuales y Reproductivos en el Departamento de Nariño ” en el componente de violencias de genero con enfasis en violencia sexual.</t>
  </si>
  <si>
    <t>Contratación de un Profesional en Enfermeria para apoyar el proyecto “ Fortalecimiento del Proyecto Al Derecho con mis Derechos Sexuales y Reproductivos en el Departamento de Nariño ” con el objeto de realizar acciones de inspección y vigilancia a los actores del SGSSS.</t>
  </si>
  <si>
    <t>Contratación de un Profesional en Ingenieria de Sistemas para apoyar el proyecto “ Fortalecimiento del Proyecto Al Derecho con mis Derechos Sexuales y Reproductivos en el Departamento de Nariño  y el proyecto de Seguridad Alimentaria” con el objeto de realizar acciones relacionadas con el sistema de información.</t>
  </si>
  <si>
    <t>Contratación de un Profesional de enfermeria “ Fortalecimiento del Proyecto Al Derecho con mis Derechos Sexuales y Reproductivos en el Departamento de Nariño  y el proyecto de Seguridad Alimentaria” con el objeto de realizar acciones relacionadas con promoción de citologia, mamografia y tamizaje para prostata</t>
  </si>
  <si>
    <t>Contratación de un Profesional de Medicina para apoyar el proyecto “ Fortalecimiento del Proyecto Al Derecho con mis Derechos Sexuales y Reproductivos en el Departamento de Nariño ” en el componente de maternidad segura.</t>
  </si>
  <si>
    <t>Contratación de un Profesional de Médico Gineco -obstetra para apoyar el proyecto “ Fortalecimiento del Proyecto Al Derecho con mis Derechos Sexuales y Reproductivos en el Departamento de Nariño ” en el componente de maternidad segura.</t>
  </si>
  <si>
    <t>Contratación de un Profesional de Medicina experto en VIH para apoyar el proyecto “ Fortalecimiento del Proyecto Al Derecho con mis Derechos Sexuales y Reproductivos en el Departamento de Nariño ” en el componente de ITS/VIH</t>
  </si>
  <si>
    <t>Contratación de un profesional de medicina mastologo para apoyar el proyecto “ Fortalecimiento del Proyecto Al Derecho con mis Derechos Sexuales y Reproductivos en el Departamento de Nariño ” y "Componente de Cáncer"  en el componente de prevención de  cáncer de mama</t>
  </si>
  <si>
    <t>Contratación de un Profesional de Medicina y Urologia para apoyar el proyecto “ Fortalecimiento del Proyecto Al Derecho con mis Derechos Sexuales y Reproductivos en el Departamento de Nariño ” y "Componente de Cáncer" en el componente de prevención de cáncer de prostata</t>
  </si>
  <si>
    <t>Contratar las acciones de Logística Necesaria para el desarrollo de las actividades contempladas en el PAS 2021 de la Dimensión Sexualidad DSR</t>
  </si>
  <si>
    <t>Contratación con ESE's municipales para fortalecer acciones comunitarias en la promoción y empoderamiento de los derechos sexuales y reproductivos</t>
  </si>
  <si>
    <t>Contratación con ESE Departamental para realizar acciones de promoción de los derechos sexuales y reproductivos</t>
  </si>
  <si>
    <t>GESTION DEL RIESGO EN ENFERMEDADES INMUNOPREVENIBLES - PAI</t>
  </si>
  <si>
    <t>Talento Humano (Tecnólogo en promoción de la salud)</t>
  </si>
  <si>
    <t xml:space="preserve">LUZ MARINA TUMBAQUI - Profesional Universitario </t>
  </si>
  <si>
    <t>Talento Humano (Tecnico apoyo red de frio y sistemas de informacion)</t>
  </si>
  <si>
    <t>Talento Humano en Salud - PTS (Enfermeras) Honorarios Normales</t>
  </si>
  <si>
    <t xml:space="preserve">Contratación  Servicios de transporte </t>
  </si>
  <si>
    <t xml:space="preserve">Contratar el fortalecimiento de la caracterizacion social y ambiental con el fin de fortalecer la estrategia de APS en 9 municipios priorizados y dar continuidad a la misma a traves de la ESE Departamental </t>
  </si>
  <si>
    <t xml:space="preserve">Contratar con 8 municipios priorizados acciones colectivas en a traves del Plan de Intervenciones Colectivas para la ejecucion de la Tecnologia de Jornadas de Salud con el fin de fortalecer las estrategias de vacunacion en areas rurales de dificl acceso. </t>
  </si>
  <si>
    <t>GESTIÒN DEL RIESGO EN ENFERMEDADES EMERGENTES, REEMERGENTES Y DESATENDIDAS - TBC Y LEPRA</t>
  </si>
  <si>
    <t>Talento Humano en Salud (Enfermera sistema de informacion)</t>
  </si>
  <si>
    <t>SGP- SP-TN</t>
  </si>
  <si>
    <t>MIGUEL ANGEL BOTINA CRIOLLO - DANIA ERIKA ARCOS SOLARTE</t>
  </si>
  <si>
    <t>Talento Humano en Salud (Enfermera Mortalidad TB)</t>
  </si>
  <si>
    <t>SGP- SP TN</t>
  </si>
  <si>
    <t>Talento Humano en Salud (Enfermera sede Tumaco)</t>
  </si>
  <si>
    <t>Talento Humano en Salud (Enfermera sede Ipiales)</t>
  </si>
  <si>
    <t>Talento Humano en Salud (Enfermera sede Tuquerres)</t>
  </si>
  <si>
    <t>Talento Humano en Salud (Enfermera sede Taminango)</t>
  </si>
  <si>
    <t>Talento Humano en Salud (Medico programas especiales y convenios)</t>
  </si>
  <si>
    <t>Talento Humano en Salud (Bacteriologo micobacterias)</t>
  </si>
  <si>
    <t>SGP- SP TN TB</t>
  </si>
  <si>
    <t>Contratación con ESE's municipales e IPSs Indigenas para el abordaje de la población a riesgo de enfermedades transmisibles  (Tuberculosis, Hansen, IRA e IAAS)en municipios priorizados a través de tecnologías contempladas en el Plan de intervenciones colectivas</t>
  </si>
  <si>
    <t>SGP- PIC - TN</t>
  </si>
  <si>
    <t>GESTIÒN DEL RIESGO EN CONDICIONES ENDEMO - EPIDEMICAS - ETV</t>
  </si>
  <si>
    <t>TALENTO HUMANO</t>
  </si>
  <si>
    <t>Contratación de un (1) Profesional médico, apoyo a la gestión, Endemoepidémicas - ETV, en Pasto</t>
  </si>
  <si>
    <t>TN - SGP-SP-ETV</t>
  </si>
  <si>
    <t>Daniana de la Cruz - SSP
Pilar Pérez - PE</t>
  </si>
  <si>
    <t>Contratación de un (1) Profesional universitario con perfil enfermera ETV apoyo a la gestión en Pasto</t>
  </si>
  <si>
    <t>Contratación de un (1) Profesional universitario de la sociología o antropología, como apoyo a la estrategia de comunicación y movilización social en ETV Tumaco</t>
  </si>
  <si>
    <t>SGP-SP- PIC</t>
  </si>
  <si>
    <t>Contratación de seis (6) Auxiliares ETV como apoyo a las acciones de pre-eliminación de la malaria urbana y a la estrategia de comunicación y movilización social en ETV: Tumaco (2), Mosquera (2), Francisco Pizarro (2).</t>
  </si>
  <si>
    <t xml:space="preserve">Contratación de un (1) Profesional de la salud, con especialización en administración en salud, salud pública o epidemiología, en cumplimiento del Convenio interadministrativo No. 224 de 2020 - IREM, suscrito entre el Ministerio de Salud y Protección Social, el Instituto Nacional de Salud e IDSN. </t>
  </si>
  <si>
    <t>TN - ETV - BID</t>
  </si>
  <si>
    <t xml:space="preserve">Servicios cuatro (4) Técnicos en salud salud pública, salud ambiental o tecnólogo en salud,  en cumplimiento del Convenio interadministrativo No. 224 de 2020 - IREM, suscrito entre el Ministerio de Salud y Protección Social, el Instituto Nacional de Salud e IDSN. </t>
  </si>
  <si>
    <t xml:space="preserve">Servicio de un (1) Profesional Contador, en cumplimiento del Convenio interadministrativo No. 224 de 2020 - IREM, suscrito entre el Ministerio de Salud y Protección Social, el Instituto Nacional de Salud e IDSN. </t>
  </si>
  <si>
    <t>RED DE MICROSCOPÍA</t>
  </si>
  <si>
    <t>Compra de reactivos para Red de Dx.
Agua destilada  para colorantes x 500 cc (100 unidades),  
Aceite inmersión x 100 cc frasco ámbar (20 unidades)
Lámina pota objetos caja X 50 (400 cajas)
Lancetas desechables, caja X 200 (100 cajas)
Algodón x libra 20
Alcohol antiséptico quirúrgico incoloro. Botella x 750 ml  (30 botellas)
Colorantes GG
Azur B, Giemsa. Frasco x 25 gramos  (6 frascos)
Eosina Amarillento Hidrosoluble. Frasco x 100 gr (2 frascos)
Dióxido Anhidro NA2HPO4. Frasco x 1.000 gr (2 frascos)
Ortofosfato monopotásico KH2 PO4. Frasco por 1.000 gr (2 frascos)
Cloruro de Azul de Metileno. Frasco x 500 gr (2 frascos)
Indicador azul de bromotimol - sal sodica, soluble en agua  PH 6-7,6 azul, ref 460440 para equipo lovibond Frasco x 0,112 gramos (2 frascos)</t>
  </si>
  <si>
    <t>Minima Cuantia</t>
  </si>
  <si>
    <t>REC PROPIOS
O REC CAPITAL SGP 2019</t>
  </si>
  <si>
    <t>Daniana de la Cruz - SSP
Apoyo logístico
Pilar Pérez - PE</t>
  </si>
  <si>
    <r>
      <t xml:space="preserve">Compra elementos de laboratorio y Red de Dx.
Bombillos para microscopios Oliympus CX21
Láminas portaobjeto x 50 (700 unidades), 
Lancetas caja x 200 unidades (400 unidades),
Guantes látex talla </t>
    </r>
    <r>
      <rPr>
        <b/>
        <sz val="9"/>
        <rFont val="Tahoma"/>
        <family val="2"/>
      </rPr>
      <t xml:space="preserve"> L
</t>
    </r>
    <r>
      <rPr>
        <sz val="9"/>
        <rFont val="Tahoma"/>
        <family val="2"/>
      </rPr>
      <t>Tapabocas 3 pliegues para fijar en orejas
Gotero en vidrio ámbar x 20 ml, 
Jabón líquido extran neutro galón 1 (uno)
Jabón líquido extran alcalino galón 1 (uno)</t>
    </r>
  </si>
  <si>
    <t>Tela género verde para paños y forros para microscopios rollos x 80 mt, 
Carpas en lona para cubrir los elementos de trabajo en las lanchas de ETV, 
Tela franela roja en rollo x 80 mts, 
Toallas desechables para escurrir las láminas 
Papel Higiénico Kleenex  suave para limpiar objetivos de microscopios de la Red de Dx  x Rollo</t>
  </si>
  <si>
    <t>PGIR</t>
  </si>
  <si>
    <t>241115
471218</t>
  </si>
  <si>
    <t>Bolsas plásticas, rojas, verdes, grises, (Con alta densidad, rótulos) de diferentes tamaños, según PGIR. 
Peróxido de hidrógeno x1000 (10 unidades), 
Recolector Guardián 0,3 lts, para los Puestos de Dx de Malaria. (1,000)
Recolector Guardián 1,5 lts,
Canecas gris de pedal pequeñas (5)
Canecas verde de pedal pequeñas (5)</t>
  </si>
  <si>
    <t>FERRETERÍA Y REPUESTOS</t>
  </si>
  <si>
    <t>251115                                                                 261015</t>
  </si>
  <si>
    <t>Compra de repuestos para motores fuera de borda
Hélices
Bujías BH7 
Pasadores
CDI
Guayas
Piñón corana
Piñón marcha atrás
Blineras
Empaque de culata
Empaque de base
Eje de hélice
Eje de mando</t>
  </si>
  <si>
    <t>Canecas de 20 galones para gasolina (30 unidades) 
Piola nylon para colgar toldillos x rollos de 750 metros (350 rollos)
Puntillas x 2 pulgadas para colgar toldillos x libras (1,000 libras)
Martillo para clavar las puntillas para colgar toldillos (20 unidades) 
Linterna  de dos pilas grandes (50 unidades)
Thiner x galón, 
Bombillo 100 V, 
Pilas AA par, 
Pilas AAA par, 
Taladro de 3/4 para reparación de lanchas ETV, 
Pulidora pequeña para reparación de lanchas ETV,  
Pulidora grande para reparación de lanchas ETV , 
Compresor de dos boquillas con manguera de 25 mt, 
Juego de brocas
Tapetes para vehículos
Carpas de lona para cubrir la carga en los botes</t>
  </si>
  <si>
    <t>Compra de guadañas y Repuestos para guadañas.</t>
  </si>
  <si>
    <t>EQUIPOS DE FUMIGACIÓN Y REPUESTOS</t>
  </si>
  <si>
    <t>Bombas Hudson aspersoras de compresión manual
Bombas Hudson ULV</t>
  </si>
  <si>
    <t>Contratación de Mantenimiento de Máquinas London Fog, incluidos repuestos acoples para selenoide, bujías.</t>
  </si>
  <si>
    <t xml:space="preserve">Compra repuestos para equipos de fumigación:
Para bombas Hudson
Boquillas TEEJET 80.02 HSS
Casquetes
Llaves de paso 
Tubos abastecedor 
Tubos cilíndrico
Mangueras
Empaques de cuero
Empaques de boquilla
Empaques de la pistola
Empaques de pernos
Chavetas
Pernos
Pistolas
Caja de la pistola
Tapa de la bomba
Tapa del tanque y otros
Para equpo de espalda con ULV (motomochilas) 
Guayas, 
Resortes, 
Chicotes, 
Bujías,
Empaques y otros. </t>
  </si>
  <si>
    <t>EQUIPOS DE TRABAJO Y OFICINA</t>
  </si>
  <si>
    <t>Compra equipos:
Termohigrómetro (1 unidad) medicamentos almacén Tumaco
GPS para ubicación de criaderos y casas maláricas (3)
Microscopios 10.
Contadores de células,</t>
  </si>
  <si>
    <t xml:space="preserve">Selección Abreviada </t>
  </si>
  <si>
    <t xml:space="preserve">Servicio de calibración de equipos de laboratorio (microscopios LSP y LEISP Tco y Red de Dx, balanza analítica, microcentrífuga, centrífuga, incubadora) semestral </t>
  </si>
  <si>
    <t xml:space="preserve">Servicio de mantenimiento preventivo, correctivo de equipos de laboratorio (microscopios LSP y LEISP Tco y Red de Dx, balanza analítica, microcentrífuga, centrífuga, incubadora, pianos, neveras) semestral </t>
  </si>
  <si>
    <t>Tinta para impresoras                                                                                                                                                                   HP Hewllett-Packard Laser Jet EnterpriseM605 (5 unidades); Tinta para impresora HP53E, Tinta HP q5942a impresora HP laserjet 4250n (4 unidades).</t>
  </si>
  <si>
    <t>Tinta para fotocopiadora                                                                                                                 Kyocera-Ecosys M3550idn.</t>
  </si>
  <si>
    <t>Compra de papelería y elementos de oficina
Resmas de papel carta y oficio, legajadores, carpetas para archivo, cartulinas, separadores, cinta pegante transparante, cinta de papel, lapicero, marcadores, correctores, borradores, pegante en barra, gaschos, tijeras, bisturíes y otros.</t>
  </si>
  <si>
    <t>Mantenimiento de 14 computadores, 2 UPS grandes de la red, 13 aires acondicionados y 4 extractores de aire (semestral)</t>
  </si>
  <si>
    <t>Servicio de mantenimiento preventivo y correctivo de camionetas y motocicletas Programa ETV</t>
  </si>
  <si>
    <t>COMBUSTIBLES Y TRANSPORTE</t>
  </si>
  <si>
    <t>Contratación abastecimiento de combustibles en cinco municipios: Barbacoas, El Charco, Mosquera, Olaya Herrera y Tumaco.</t>
  </si>
  <si>
    <t>Compra de Lubricantes para motores fuera de borda, camionetas, máquinas aspersoras para montar en vehículo, máquinas aspersoras de espalda, planta eléctrica</t>
  </si>
  <si>
    <t>Transporte aéreo</t>
  </si>
  <si>
    <t>Selección Abreviada y/o minima cuantia</t>
  </si>
  <si>
    <t>Contratación de transporte de medicamentos e insumos</t>
  </si>
  <si>
    <t>Mínima Cuantia</t>
  </si>
  <si>
    <t>Contratación de Matrícula de 12 lanchas en Capitanía de puertos (Recursos de funcionamiento)</t>
  </si>
  <si>
    <t>MANTENIMIENTO DE SEDES EL CHARCO Y TUMACO
SOLICITAR A PLANEACIÓN Y APOYPO LOGÍSTICO ASIGNAR PRESUPUESTO</t>
  </si>
  <si>
    <t>OTRAS ENFERMEDADES EMERGENTES, RE-EMERGENTES Y DESATENDIDAS (Infección Respiratoria Aguda)</t>
  </si>
  <si>
    <t>Talento Humano en Salud (Medico programa IRA e IAAS)</t>
  </si>
  <si>
    <t xml:space="preserve">SGP- SP </t>
  </si>
  <si>
    <t>MIGUEL ANGEL BOTINA CRIOLLO</t>
  </si>
  <si>
    <t>SALUD PÚBLICA EN EMERGENCIAS Y DESASTRES</t>
  </si>
  <si>
    <t>CONTRATACION DE PROFESIONAL DE APOYO A DIMENSION DE SALUD PUBLICA EN EMERGENCIAS Y DESASTRES</t>
  </si>
  <si>
    <t xml:space="preserve">WILSON RAUL LARRANIAGA LOPEZ  - Profesional Especializado </t>
  </si>
  <si>
    <t>CONTRATACION DE UN TECNOLOGO PARA FORTALECER LA DIMENSION DE SALUD PUBLICA EN EMERGENCIAS Y DESASTRES</t>
  </si>
  <si>
    <t>REFRIGERIOS</t>
  </si>
  <si>
    <t>CONTRATACION PIC CONJUNTO DE ACCIONES QUE DEBE LIDERAR EL TERRITORIO, CONVOCANDO LOS DIFERENTES SECTORES, LAS INSTITUCIONES Y LA COMUNIDAD, DIRIGIDOS A LA CONSTRUCCIÓN O GENERACIÓN DE CONDICIONES, CAPACIDADES Y MEDIOS NECESARIOS PARA QUE LOS INDIVIDUOS, LAS FAMILIAS Y LA SOCIEDAD EN SU CONJUNTO LOGREN INTERVENIR Y MODIFICAR LOS DETERMINANTES SOCIALES EN SALUD EN CADA TERRITORIO, Y ASÍ LAS CONDICIONES DE CALIDAD DE VIDA</t>
  </si>
  <si>
    <t>SALUD Y ÁMBITO LABORAL</t>
  </si>
  <si>
    <r>
      <t xml:space="preserve">Contratación de personal  profesional de Apoyo en la dimensión Salud y Ámbito Laboral para Apoyar para  la ejecución del proyecto Fortalecimiento aplicación de la Política Pública de seguridad y salud en trabajo para la población trabajadora del Departamento de   Nariño , a través del  fortalecimiento de todo el </t>
    </r>
    <r>
      <rPr>
        <b/>
        <sz val="9"/>
        <rFont val="Tahoma"/>
        <family val="2"/>
      </rPr>
      <t xml:space="preserve">Sistema de Información de </t>
    </r>
    <r>
      <rPr>
        <sz val="9"/>
        <rFont val="Tahoma"/>
        <family val="2"/>
      </rPr>
      <t>Seguridad y Salud en el trabajo del Departamento de Nariño, que garantice contar con información actualizada.</t>
    </r>
  </si>
  <si>
    <t xml:space="preserve">FABIOLA FIGUEROA FIGUEROA - Profesional Especializado  </t>
  </si>
  <si>
    <t>Contratación de personal de Apoyo especializado con licencia en salud ocupacional en la dimensión de Salud y Ámbito Laboral para la ejecución del proyecto Fortalecimiento aplicación de la Política Pública de seguridad y salud en trabajo para la población trabajadora del Departamento de   Nariño en 10 subregiones del departamento de Nariño.</t>
  </si>
  <si>
    <t xml:space="preserve">Contratación de personal de Apoyo especializado con licencia en salud ocupacional en la dimensión de Salud y Ámbito Laboral para  la ejecución del proyecto Fortalecimiento aplicación de la Política Pública de seguridad y salud en trabajo para la población trabajadora del Departamento de   Nariño, en las subregiones de Telembi, Pacifico Sur y Sanquianga </t>
  </si>
  <si>
    <t>Contratación de personal de apoyo tecnologo de promoción de la salud  para ejecución del proyecto Fortalecimiento aplicación de la Política Pública de seguridad y salud en trabajo para la población trabajadora del Departamento de Nariño</t>
  </si>
  <si>
    <t>Selección Abreviada y/o mínima cuantía</t>
  </si>
  <si>
    <t>LILIANA ORTIZ CORAL - Subdirectora de Salud Publica - lortiz@idsn.gov.co</t>
  </si>
  <si>
    <t xml:space="preserve">Contratación interadministrativa para el levantamiento de panoramas de matriz de riesgos y peligro aplicando GTC 45 de la Actividad economía en el trabajo informal en los municipios del departamento de Nariño - aplicación de valoraciones medico ocupacionales a la población expuesta a mayores riesgos en su actividad económica informal </t>
  </si>
  <si>
    <t>DESARROLLO INTEGRAL DE LAS NIÑAS, NIÑOS</t>
  </si>
  <si>
    <t xml:space="preserve">Diva Enith Bastidas Bolaños - Profesional Especializado </t>
  </si>
  <si>
    <t>Talento Humano en Salud - PTS (Medico Pediatra)</t>
  </si>
  <si>
    <t>Contratación con Eses o IPS con población indígena rural dispersa en acciones colectivas de promoción, prevención y control de enfermedades transmisibles bajo la estrategia AIEPI- APS.</t>
  </si>
  <si>
    <t>ENVEJECIMIENTO Y VEJEZ</t>
  </si>
  <si>
    <t>Contratación de técnico no profesional de apoyo para el componente de Envejecimiento y Vejez, en el desarrollo de procesos de asistencia técnica, articulación y vigilancia en torno a los planes estratégicos de salud con enfoque diferencial.</t>
  </si>
  <si>
    <t>MONICA PORTILLA - Profesional Universitario</t>
  </si>
  <si>
    <t>Desarrollar el Plan de Intervenciones Colectivas desde el componente de Envejecimiento y Vejez, en el marco de las actividades PIC dirigidas a la promociòn de la salud</t>
  </si>
  <si>
    <t>SALUD Y GENERO</t>
  </si>
  <si>
    <t>Contratación de profesional como apoyo para el componente de Salud y Género, en el desarrollo de procesos de asistencia técnica, articulación y vigilancia en torno a los planes estratégicos de salud con enfoque de género. Con experiencia en género y atención a población vulnerable.</t>
  </si>
  <si>
    <t xml:space="preserve">SANDRA RUBIELA BELALCAZAR DELGADO Profesional Universitario sandrabelalcazar@idsn.gov.co </t>
  </si>
  <si>
    <t>Desarrollar actividades con comunidad en el marco del Plan de Intervenciones Colectivas PIC, acorde a las necesidades en salud con enfoque de género, orientado a la prevención y sensibilización de violencia basada en género y la caracterización de la población de los sectores sociales LGBTI.</t>
  </si>
  <si>
    <t>ASUNTOS ETNICOS</t>
  </si>
  <si>
    <t>Contratación de profesional de apoyo para el componente de Etnias, en el desarrollo de procesos de asistencia técnica, articulación y vigilancia en torno a los planes estratégicos de salud con enfoque de género.</t>
  </si>
  <si>
    <t xml:space="preserve">MERCEDES YEPEZ MONCAYO                                     Profesional Universitario                                                mercedesyepez@idsn.gov.co                                               3154603160                                                     </t>
  </si>
  <si>
    <t>Servicio de Apoyo Logístico para el desarrollo de las actividades planeadas</t>
  </si>
  <si>
    <t xml:space="preserve">Desarrollar actividades con el marco del Plan de Intervenciones Colectivas PIC, acorde a las necesidades en salud con enfoque étnico, orientando procesos de articulación. </t>
  </si>
  <si>
    <t>DISCAPACIDAD</t>
  </si>
  <si>
    <t>CONTRATACION DE UN PROFESIONAL EN FIOTERAPIA COMO APOYO AL COMPONENTE DE DISCAPACIDAD PARA REALIZAR LOS PROCESO DE ASISTENCIA TÉCNICA, INSPECCIÓN Y VIGILANCIA EN SALUD PÚBLICA, Y ARTICULACIÓN INSTERSECTORIAL, VIGENCIA 2021</t>
  </si>
  <si>
    <t>Enero de 2021</t>
  </si>
  <si>
    <t xml:space="preserve">SANDRA BELALCAZAR - Profesional Universitario
discacidadidsn@gmail.com </t>
  </si>
  <si>
    <t>CONTRATACION DIRECTA CON ESE DEPARTAMENTAL, EN EL MARCO DE LAS TECNOLOGIAS, CARACTERIZACION SOCIAL Y AMBIENTAL, INFORMACION EN SALUD, RBC Y FORTALECIMIENTO RED SOCIAL</t>
  </si>
  <si>
    <t>VICTIMAS</t>
  </si>
  <si>
    <t>Contratación de profesional en Trabajo Social, para  apoyo para el componente victimas del conflicto armado, en el desarrollo de procesos de articulación, asistencia técnica e inspección y vigilancia en el marco del protocolo de atención psicosocial en salud integral a victimas.</t>
  </si>
  <si>
    <t>Contratación de profesional en Sociología para apoyo para el componente victimas del conflicto armado, en el desarrollo de procesos de articulación, asistencia técnica e inspección y vigilancia en el marco del protocolo de atención psicosocial en salud integral a victimas.</t>
  </si>
  <si>
    <t>Contratación de profesional en Psicología para apoyo para el componente victimas del conflicto armado, en el desarrollo de procesos de articulación, asistencia técnica e inspección y vigilancia en el marco del protocolo de atención psicosocial en salud integral a victimas.</t>
  </si>
  <si>
    <t xml:space="preserve">Contratación de profesional en psicología 1 para atención psicosocial en el equipo movil de sentencias, de acuerdo a los lineamientos del programa PAPSIVI. </t>
  </si>
  <si>
    <t xml:space="preserve">7 meses </t>
  </si>
  <si>
    <t xml:space="preserve">Contratación de profesional en psicología 2 para atención psicosocial en el equipo movil de sentencias, de acuerdo a los lineamientos del programa PAPSIVI. </t>
  </si>
  <si>
    <t xml:space="preserve">Contratación de profesional en psicología 3 para atención psicosocial en el equipo movil de sentencias, de acuerdo a los lineamientos del programa PAPSIVI. </t>
  </si>
  <si>
    <t>Desarrollar actividades con comunidad en el marco del Plan de Intervenciones Colectivas PIC, acorde a las necesidades en salud con municipios priorizados en población victima del conflicto armado.</t>
  </si>
  <si>
    <t xml:space="preserve">HABITANTE DE CALLE </t>
  </si>
  <si>
    <t>Contratación de Profesional en Psicología como apoyo al componente de habitante de Calle y en Calle, acorde a los procesos misionales de asistencia técnica, Vigilancia en Salud Publica y Articulación.</t>
  </si>
  <si>
    <t>LABORATORIO DE SALUD PÚBLICA</t>
  </si>
  <si>
    <t>Contratación Servicios Profesionales  un (1 )Bacteriólogo (a)- recurso humano para fortalecimiento del Laboaratorio de Salud Pública  EDNA</t>
  </si>
  <si>
    <t>11.5 MESES</t>
  </si>
  <si>
    <t>31,915,778</t>
  </si>
  <si>
    <t>DANIANA MARITZA DE LA CRUZ. Subdirectora de Salud Publica. danianadelacruz@idsm.gov.co  CLAUDIA ALMEIDA Lider  del Laboratorio de Salud Publica, claudiaalmeida@idsn.gov.co</t>
  </si>
  <si>
    <t>Contratación Servicios Profesionales  UN (1 )Bacteriólogo (a)- recurso humano para fortalecimiento del Laboaratorio de Salud Pública  LILIANA</t>
  </si>
  <si>
    <t>30,528,135</t>
  </si>
  <si>
    <t>Contratación Servicios Profesionales  un (1 ) Bacteriologo (a)- recurso humano para fortalecimiento del Laboaratorio de Salud Pública. Apoyo   DE CLAUDIA VELA</t>
  </si>
  <si>
    <t>Contratación Servicios Profesionales  un (1 ) Bacteriologo (a)- recurso humano para fortalecimiento del Laboaratorio de Salud Pública. Apoyo  AREA  LABORATORIO DE ENFERMEDADES DE INTERES EN SALUD PUBLICA</t>
  </si>
  <si>
    <t>Contratación Servicios Profesionales  un (1 ) Bacteriologo (a)- recurso humano para fortalecimiento del Laboaratorio de Salud Pública. Apoyo   DE CLAUDIA RIVERA - SEDE TUMACO</t>
  </si>
  <si>
    <t>Contratación Servicios Profesionales  un (1) Químico,   recurso humano para fortalecimiento del Laboaratorio de Salud Pública PEDRO</t>
  </si>
  <si>
    <t>Contratación Servicios Profesionales  un (1) Ingeniero Químico, - recurso humano para fortalecimiento del Laboaratorio de Salud Pública NATHALIA</t>
  </si>
  <si>
    <t>Contratación Servicios Profesionales  un (1) Ingeniero biomedico - recurso humano para fortalecimiento del Laboaratorio de Salud Pública OSCAR</t>
  </si>
  <si>
    <t>Contratación Servicios   un (1) tecnologo en sistemas- recurso humano para fortalecimiento del Laboaratorio de Salud Pública SIVICAP-MICOBACTERIAS</t>
  </si>
  <si>
    <t>12 MESES</t>
  </si>
  <si>
    <t>22,341,062</t>
  </si>
  <si>
    <t xml:space="preserve">Contratación Servicios   un (1) Ingeniero de Sistemas- recurso humano para fortalecimiento del Laboaratorio de Salud Pública </t>
  </si>
  <si>
    <t xml:space="preserve">Contratacion de un digitador-recurso humano  para fortalecimiento del Laboaratorio de Salud Pública </t>
  </si>
  <si>
    <t>11,5 MESES</t>
  </si>
  <si>
    <t xml:space="preserve">Contratación Servicios Profesionales  un (1) profesional   administrativo- recurso humano para fortalecimiento del Laboaratorio de Salud Pública </t>
  </si>
  <si>
    <t>11 ,5 MESES</t>
  </si>
  <si>
    <t>Contratación Servicios Profesionales  UN (1) Auxiliar de Laboratorio- recurso humano para fortalecimiento del Laboaratorio de Salud Pública AGUAS Y ALIMENTOS</t>
  </si>
  <si>
    <t>10 MESES</t>
  </si>
  <si>
    <t>Contratación Servicios Profesionales  UN (1) Auxiliar de Laboratorio- recurso humano para fortalecimiento del Laboaratorio de Salud Pública  LEISP</t>
  </si>
  <si>
    <t>121317 - 121615 141117 - 141221 241124 - 401417 411015 - 411062 411218 - 411220  411221 - 411224 421420 - 422816 422819 - 422951 461815 - 471218 
471315 - 471316 481016 - 511027 601113</t>
  </si>
  <si>
    <t>Adquisición de Reactivos, Medios de cultivo, agares, kits de determinación de virus  para diferentes tecnicas. (Sede LSP, Salud Ambiental y ETV). Reactivos para Elisa, Colorantes, Aceite de inmsersión,  Eugenol, Azul de metileno, Azur II x 25 gm , Eosina amarillenta, Ortofosfato monopotasico KH2 PO4r, Dióxido Anhidro NA2HPO4 , Metanol, ETA disodico,  metales, agua peptonada, agar XLD, kits antibioticos en leche, acido sulfurico 0,1N, Colilert , peróxido de hidrógeno, Acetonitrilo, cromato de potasio, kits DPD.,  paneles de identificación,  patrones de referencia, cepas ATCC, kits o paneles para determinación de drogas, estandares, buffers, acidos, soluciones reveladoras, kit vidas, material de referencia, ampollas bioindicadoras de esterilidad.</t>
  </si>
  <si>
    <t>Selección Abreviada, minima cuantia</t>
  </si>
  <si>
    <t>DANIANA MARITZA DE LA CRUZ. Subdirectora de Salud Publica. danianadelacruz@idsn.gov.co  CLAUDIA ALMEIDA Lider  del Laboratorio de Salud Publica, claudiaalmeida@idsn.gov.coMAURICIO GUERRERO. Profesional Especializado Salud Ambiental mauriciogruerrero@idsn.gov.co. PILAR PÉREZ CORTÉS. Profesional especializada. ETV Tumaco, pilarperez@idsn.gov.co</t>
  </si>
  <si>
    <t>121317 - 121615  141117 - 141221 241124 - 401417 411015 - 411062 411218- 411220 411221 - 411224 421420 - 422816 422819 - 422951 461815 - 471218 471315 - 471316 481016 - 511027 601113</t>
  </si>
  <si>
    <t>Adquisición de Materiales de Laboratorio. (Sede LSP, Salud Ambiental y ETV). Láminas portaobjeto, lancetas, frascos ámbar para reactivos, algodón, alcohol, bolsas ziploc, porta lámina individuales, viales plásticos, erlenmeyer, cajas de petri, pipetas, celdas para espectrofotometría, frascos para toma de muestra de agua, espátulas, micropipetas, puntas para micropipetas, toallas desechables, solución desinfectante, papel para esterilizar, gradillas, tubos vacutainer, electrosdos, termocupla etc.</t>
  </si>
  <si>
    <t>121317 - 121615 141117 - 141221 241124 - 401417 411015 - 411062  411218 - 411220 411221 - 411224 421420 - 422816 422819,  422951 461815 - 471218
471315 - 471316 481016 - 511027 601113</t>
  </si>
  <si>
    <t xml:space="preserve">Adquisición de insumos para Bioseguridad - PGIRHS.  (Sede LSP, Salud Ambiental y ETV) Guantes de nitrilo, guantes de aseo, tapabocas N95, gorros desechables, uniformes y batas para laboratorio, guardianes, desinfectantes, mascaras antigases con filtros, recipientes para residuos  reciclables, ordinarios, biologicos y químicos, contratación disposición final de residuos biológicos y químicos peligrosos.  </t>
  </si>
  <si>
    <t>Selección Abreviada, mínima cuantía</t>
  </si>
  <si>
    <t xml:space="preserve">411122 - 411123 411119 </t>
  </si>
  <si>
    <t>Adquisición de Equipos de Laboratorio. (LSP, Salud Ambiental y ETV). Balanza analítica,  horno, microscopios,  lector de Elisa, agitador de tubos vacutainer, autoclaves, microcentrífuga,  trampas angulo, Cabinas extractoras de gases, cabinas de bioseguridad, baños de maria, lavadores, incubadoras, digestor de proteinas, refrigeradores, lavaojos, cuenta colonias, refrigeradores de laboratorio,  termohigrometros, termometros infrarrojos, entre otros.</t>
  </si>
  <si>
    <t>85101602- 771020 801116</t>
  </si>
  <si>
    <t>Contratación de Servicio de  capacitación en temas de calidad,  tecnicas analiticas y normatividad vigente,  traduccion de normas.</t>
  </si>
  <si>
    <t>LILIANA ORTIZ CORAL. Subdirectora de Salud Publica. saludpublicaidsn@gmail.com.  CLAUDIA ALMEIDA Lider  del Laboratorio de Salud Publica, caalmeida@idsn.gov.co</t>
  </si>
  <si>
    <t>Contratación suministro de pruebas de idoneidad o ensayos de aptitud para  LSP</t>
  </si>
  <si>
    <t>marzo-diciembre-2021</t>
  </si>
  <si>
    <t>Contratación   auditoria  interna y / o  externa a LSP bajo la norma tecnica ISO/IEC17025, para mantener la acreditación del laboratorio</t>
  </si>
  <si>
    <t>811017 - 731521 851615</t>
  </si>
  <si>
    <r>
      <t>Servicio de mantenimiento de equipos de laboratorio.</t>
    </r>
    <r>
      <rPr>
        <b/>
        <sz val="9"/>
        <rFont val="Tahoma"/>
        <family val="2"/>
      </rPr>
      <t xml:space="preserve"> </t>
    </r>
    <r>
      <rPr>
        <sz val="9"/>
        <rFont val="Tahoma"/>
        <family val="2"/>
      </rPr>
      <t>(Sede LSP, Salud Ambiental, PAI y ETV). Mantenimiento preventivo y correctivo de Autoclaves, cabinas de seguridad, hornos, centrifugas, sistema de purificacion de agua, generador de hidrogeno, microscopio fluorecencia, microscopios, cabinas de flujo laminar, cabinas estractoras de gases, , cabinas de bioseguridad, espectrofotometros, pHmetros, PCR, Incubadoreas, cromatografo, EKOMILK ,Sistema de ventilacion mecánica, red de frio, equipos de mantenimiento exclusivo.</t>
    </r>
  </si>
  <si>
    <t>DANIANA MARITZA DE LA CRUZ. Subdirectora de Salud Publica. danianadelacruz@idsn.gov.co  CLAUDIA ALMEIDA Lider  del Laboratorio de Salud Publica, claudiaalmeida@idsn.gov.coMAURICIO GUERRERO. Profesional Especializado Salud Ambiental mauriciogruerrero@idsn.gov.co. PILAR PÉREZ CORTÉS. Profesional especializada. ETV Tumaco, pilarperez@idsn.gov.co. LUZ MARINA TUMBAQUI luzmarinatumbaqui@idsn.gov.co</t>
  </si>
  <si>
    <t>81101700 - 81101713</t>
  </si>
  <si>
    <t>Servicio de calibración de equipos.  (Sede LSP, Salud Ambiental, ETV y Medicamentos). Variables:  volumen, masa, presión, temperatura, Humedad relativa, turbiedad, conductividad, pH, espectrofotometría, ruido, sonometria, masas y balanzas, turbidimetro, incubadoras y neveras, termometros y termohigrometros</t>
  </si>
  <si>
    <t>Selecciòn Abreviada, Subasta inversa</t>
  </si>
  <si>
    <t>DANIANA MARITZA DE LA CRUZ. Subdirectora de Salud Publica. danianadelacruz@idsn.gov.co  CLAUDIA ALMEIDA Lider  del Laboratorio de Salud Publica, claudiaalmeida@idsn.gov.coMAURICIO GUERRERO. Profesional Especializado Salud Ambiental mauriciogruerrero@idsn.gov.co. PILAR PÉREZ CORTÉS. Profesional especializada. ETV Tumaco, pilarperez@idsn.gov.co LUZ MARINA TUMBAQUI luzmarinatumbaqui@idsn.gov.co</t>
  </si>
  <si>
    <t>811017 -  731521 851615</t>
  </si>
  <si>
    <t xml:space="preserve">Servicio de validación/calificación de equipos LSP : Autoclaves, cabinas de flujo laminar, cabinas de bioseguridad, cabinas extractoras de gases, </t>
  </si>
  <si>
    <t>Selecciòn Abreviada, Minima cuantía</t>
  </si>
  <si>
    <t>76121500 - 76121600</t>
  </si>
  <si>
    <t>Servicio de recolección, transporte, tratamiento y disposición final de residuos hospitalarios y similares (biosanitarios, solidos y quimicos anatomo-patológicos, cortopunzantes, animales, medicamentos), generados por el Instituto Departamental de Salud de Nariño en las sede Pasto Laboratorio de Salud Pública .</t>
  </si>
  <si>
    <t>Contratación Directa, Minima cuantia</t>
  </si>
  <si>
    <t>DANIANA MARITZA DE LA CRUZ. Subdirectora de Salud Publica. danianadelacruz@idsm.gov.co  CLAUDIA ALMEIDA Lider  del Laboratorio de Salud Publica, claudiaalmeida@idsn.gov.co MIRIAM FREIRE miryamfreyre@idsn.gov.co</t>
  </si>
  <si>
    <t>VIGILANCIA EPIDEMIOLÓGICA</t>
  </si>
  <si>
    <t>Contratación de 4 profesionalescomo apoyo a la los procesos de Vigilancia Epidemiologíca</t>
  </si>
  <si>
    <t>Juan Carlos Vela Santacruz
Profesional especializado Area Salud
jcvela@idsn.gov.co
2-7223033</t>
  </si>
  <si>
    <t>Juan Carlos Vela Santacruz
Profesional especializado Area Salud
jcvela@idsn.gov.co
2-7223038</t>
  </si>
  <si>
    <t xml:space="preserve">Transporte terrestre </t>
  </si>
  <si>
    <t>Juan Carlos Vela Santacruz
Profesional especializado Area Salud
jcvela@idsn.gov.co
2-7223037</t>
  </si>
  <si>
    <t>Fortalecimiesnto de los Comites de Participación Comunitaria (COVECOM )</t>
  </si>
  <si>
    <t>Juan Carlos Vela Santacruz
Profesional especializado Area Salud
jcvela@idsn.gov.co
2-7223036</t>
  </si>
  <si>
    <t>MODELOS DE ATENCIÓN PRIMARIA - APS</t>
  </si>
  <si>
    <t>Contratación de un (1) Profesional en Enfemeria  Con experiencia en el desarrollo de acciones de Atención Primaria en Salud - APS , como apoyo a la dimensión de Fortalecimiento de la autoridad sanitaria en el componente de Atención Primaria en Salud, en la gestión y desarrollo de procesos de: Inspección y vigilancia en Salud Pública a la implementación del Modelo de Atención Primaria en Salud en municipios priorizados del departamento de Nariño y a las EAPB, visitas de seguimiento a la implementación de políticas públicas; Asistencia Tecnica (talleres, asesorías y acompañamientos) en Políticas públicas de Salud,  Modelo de Atención Primaria en Salud; Articulación Intersectorial para el desarrollo de comites municipales en el marco de la estrategia de atención primaria en salud.</t>
  </si>
  <si>
    <t>Febrero de 2021</t>
  </si>
  <si>
    <t xml:space="preserve">Carmen Liliana Armero Ruiz
Profesional Universitario
lilianaarmero@idsn.gov.co </t>
  </si>
  <si>
    <t>Contratación de un (1) Tecnologo en Promoción de la Salud con experiencia en el desarrollo de acciones en el marco del plan de intervenciones colectivas, como apoyo a la dimensión de Fortalecimiento de la autoridad sanitaria en el componente de Atención Primaria en Salud, en la gestión y desarrollo de procesos de: Inspección y vigilancia en Salud Pública, asistencia tecnica y articulación intersectorial para la implementación del Del Plan de Intervenciones Colectivas en municipios priorizados del departamento de Nariño.</t>
  </si>
  <si>
    <t>Abril de 2021</t>
  </si>
  <si>
    <t>Contratación con ESE Departamental para apoyo a la implementación de la Tecnología de Información para la Salud, caracterización Social y Ambiental, conformacion y fortalecimiento de redes sociales y educación y comunicacion para la salud, a través de la Estrategia de Atención Primaria en Salud - APS en  30 municipios priorizados del departamento de Nariño.</t>
  </si>
  <si>
    <t>GESTION</t>
  </si>
  <si>
    <t xml:space="preserve">Contratacion de dos (2) profesionales universitarios como apoyo a los procesos de calidad de salud publica </t>
  </si>
  <si>
    <t>DANIANA MARITZA DE LA CRUZ  - Subdirectora de Salud Publica</t>
  </si>
  <si>
    <t>Contratacion de personal de apoyo a la gestiòn (financiero)</t>
  </si>
  <si>
    <t xml:space="preserve">Contrataciòn de medicos, enfermeras, fisioterapeutas, auxiliares de enfermeria y/o laboratorio, para el fortaleciiento a la emergencia que se viene presnetando a nivel mundial por la pandemia derivada de la incursion del coronavirus COVID - 19. </t>
  </si>
  <si>
    <t>Contratación de un medico y una enfermera para el fortalecimiento de las acciones de la gestión del riesgo en condiciones endemo-epidemicas - ETV</t>
  </si>
  <si>
    <t>121317 - 121615 141117 - 141221 241124</t>
  </si>
  <si>
    <t>Adquisición de reactivos, materiales e insumos para el fortalecimiento de la acciones contempladas en el programa de ETV.</t>
  </si>
  <si>
    <t>82121701 82121702</t>
  </si>
  <si>
    <t xml:space="preserve">Contratar la prestación de servicios de fotocopias para la Subdirección de Salud Publica </t>
  </si>
  <si>
    <t xml:space="preserve">Contratar la prestación de servicios de mensajeria y correspondencia para la Subdirección de Salud Publica </t>
  </si>
  <si>
    <t xml:space="preserve">Contratar la prestación de servicios de recarga de tonner para la Subdirección de Salud Publica </t>
  </si>
  <si>
    <t xml:space="preserve">Contratar la prestación de servicios de transporte de mercancias para la Subdirección de Salud Publica </t>
  </si>
  <si>
    <t xml:space="preserve">Contratar la prestación de servicio de suministro de refrigeros, auditorio y ayudas audiovisules, para los diferentes eventos a realizarse por la Subirección de Salud Publica </t>
  </si>
  <si>
    <t>Contratar el servicio de transporte aereo, para el desplazamiento de los funcionarios de la subdirección de Salud Publica, en las diferentes convocatorias del MSPS, INS y otras.</t>
  </si>
  <si>
    <t>Contratar el servicios de transporte terrestre para los funcionarios y contratistas de la subdirección de salud publica, para dar cumplimiento a las actividades planteadas en el PAS, en los 64 municipios del departamento de Nariño.</t>
  </si>
  <si>
    <t>14111509 14111506</t>
  </si>
  <si>
    <t>contratar el suministro de papelería y elementos de oficina, para la subdirección de Salud Publica</t>
  </si>
  <si>
    <t>COMUNICACIONES</t>
  </si>
  <si>
    <t xml:space="preserve">Profesional en Comunicación Social </t>
  </si>
  <si>
    <t>Jhon Villota, Profesional Universitario, comunicacionessaludnarino@gmail.com,</t>
  </si>
  <si>
    <t>Profesional en Diseño Grafico</t>
  </si>
  <si>
    <t>Contratación de profesional en Artes Plasticas</t>
  </si>
  <si>
    <t>CONTRATACION DE TECNICO LABORAL DE MEDIOS DE COMUNICACION</t>
  </si>
  <si>
    <t xml:space="preserve">CONTRATACIÓN DE UN COMUNICADOR EN LENGUAJES AUDIOVISUALES PARA APOYO A LA OFICINA DE COMUNICACIONES DE LA SUBDIRECCIÓN DE SALUD PÚBLICA DEL IDSN </t>
  </si>
  <si>
    <t>821016 
821019</t>
  </si>
  <si>
    <t xml:space="preserve">Contratar para la ejecución Realizar al 100% las acciones de producción para material educomunicativo para la promocion y prevencion de la salud como apoyo a las diferentes actividades planteadas en las 10 dimensiones de l Plan Decenal de Salud Pública. 
</t>
  </si>
  <si>
    <t>11.5 meses</t>
  </si>
  <si>
    <t>SGP-PIC</t>
  </si>
  <si>
    <t xml:space="preserve">Contratación para la ejecución Desarrollar al 100% la estrategias de medios de comunicación de acuerdo con las particularidades de salud pública en las 13 subregiones para la difusión ajes y documentos claves con relación a las 10 dimensiones del Plan Decenal de Salud Pública. </t>
  </si>
  <si>
    <t>PLAN DE SALUD TERRITORIAL – PTS</t>
  </si>
  <si>
    <t>Contratación de un profesional en el area de ingenieria como apoyo para el componente de PST, en el desarrollo del siguimiento a la plataforma SISPRO - PTS a los 64 municipios del departamento de Nariño, a traves de asistencia técnica e inspecciòn y vigilancia a los COAI- PAS</t>
  </si>
  <si>
    <t xml:space="preserve">Sandra Ramos Rosero - Profesional Universitario </t>
  </si>
  <si>
    <t xml:space="preserve">Contratación de un profesional de apoyo en el area de la salud para el componente de PST, para brindar asistencia tecnica y realizar acciones de inspecciòn y vigilancia a los COAI- PAS los 21 municipios del departamento de Nariño asignados. </t>
  </si>
  <si>
    <t>Contratación de un profesional de apoyo en el area de la salud para el componente de PST, para brindar asistencia tecnica y realizar acciones de inspecciòn y vigilancia a los COAI- PAS los 21 municipios del departamento de Nariño asignados.</t>
  </si>
  <si>
    <t xml:space="preserve">Contratación de un profesional de apoyo en el area de la salud para el componente de PST, para brindar asistencia tecnica y realizar acciones de inspecciòn y vigilancia a los COAI- PAS en  22 municipios del departamento de Nariño asignados </t>
  </si>
  <si>
    <t>Realizar de un taller de asistencia tecnica dirigido a las 64 direcciones locales de salud del Departamento para brindar los elementos tecnico en la elaboarcion del PAS 2022. Se requiere disposicion de 5 salones para dividir en 5 grupos a los asistentes y garantizar refrigerio para las dos jornadas de los 5 dias de duracion, ultimo dia con ofrecimiento de refrigerio reforzado</t>
  </si>
  <si>
    <t xml:space="preserve">5 dias </t>
  </si>
  <si>
    <t>Realizar reunión de articulación con las Empresas Administradoras de Planes de Beneficio y las Entidades Territoriales de Salud presentes en el departamento de Nariño para el fortalecimiento de las intervenciones conjuntas propuestas en el Plan Territorial de Salud.</t>
  </si>
  <si>
    <t>2 dias</t>
  </si>
  <si>
    <t xml:space="preserve">Garantizar el trasnporte para el desplazamiento de los profesionales a los diferentes municipios del Departamento que se prioricen para visita de inpseccion y vigilancia </t>
  </si>
  <si>
    <t>7 meses</t>
  </si>
  <si>
    <t>Contrataciòn de un profesional de apoyo del area finaciera de para el componente de PTS, que brinde asistencia tecnica y realice la inspeccion y vigilancia de los recursos de SGP- Subcuenta salud publica empleados para contratar por parte de los 64 municipios las acciones del PIC- PLan de Intevenciones Colectivas y las acciones de la Gestion en Salud Publica</t>
  </si>
  <si>
    <t>MEDICAMENTOS</t>
  </si>
  <si>
    <t xml:space="preserve">Contratacion de (2) dos profesinales Químicos Farmacéuticos como apoyo al área de control de  medicamentos </t>
  </si>
  <si>
    <t>ADRIANA MARCELA SAMUDIO MARTINEZ Profesional universitario, Oficina de Control de Medicamentos,  adrianasamudio@idsn.gov.co</t>
  </si>
  <si>
    <t xml:space="preserve">Contratacion de (1) un profesinales Químicos Farmacéuticos como apoyo al área de control de  medicamentos </t>
  </si>
  <si>
    <t>5 meses</t>
  </si>
  <si>
    <t xml:space="preserve">Contratacion de dos (2) Tecnólogos en Regencia de Farmacia como apoyo al área de control de  medicamentos </t>
  </si>
  <si>
    <t>Servicio de calibración de equiposM (1 termohigrómetro digital)</t>
  </si>
  <si>
    <t>CONTRATACION CON EMPRESA PARA TRATAMIENTO FINAL DE RESIDUOS DE MEDICAMENTOS OBJETO DE DECOMISO QUE SON DADOS DE BAJA. VERIFICAR CON APOYO LOGISTICO</t>
  </si>
  <si>
    <t>Selecciòn Abreviada y/o minima cuantia</t>
  </si>
  <si>
    <t xml:space="preserve">82121500 - 82121506 </t>
  </si>
  <si>
    <t>Contratación Plan de Impresos. Actas de IVC REVISAR CON COMUNICACIONES</t>
  </si>
  <si>
    <t>SGP-SP</t>
  </si>
  <si>
    <t>Realizar actividades de educación  en el desarrollo de Farmacovigilancia Comunitaria  para promover la cultura del uso adecuado y seguro de  los medicamentos, teniendo en cuenta los objetivos del Programa Nacional de Farmacovigilancia</t>
  </si>
  <si>
    <t>Realizar el procedimiento al 100% de compra de medicamentos de control especial, monopolio del estado, para cubrir necesidades del departamento</t>
  </si>
  <si>
    <t>Recursos propios</t>
  </si>
  <si>
    <t>Adquisicion de talonarios de recetarios oficiales para medicamentos de control especial</t>
  </si>
  <si>
    <t>Profesional de apoyo:
Resolucion 3374 Registro Individual de Prestacion de Servicios de Salud - RIPS
Resolución 3030 Registro Especial del Talento Humano RETHUS, MIPRES</t>
  </si>
  <si>
    <t>11  meses</t>
  </si>
  <si>
    <t>Contratacion directa</t>
  </si>
  <si>
    <t>Recursos Propios</t>
  </si>
  <si>
    <t>GUSTAVO CUELLAR DE LOS RIOS
PROFESIONALE ESPECIALIZADO
SISTEMAS DE INFORMACION</t>
  </si>
  <si>
    <t>Apoyo actualizacion productos Web: 
Pagina Internet e  Intranet</t>
  </si>
  <si>
    <t>Fortalecimiento de Infraestructura Tecnologica
Compra de Equipos técnologicos:  - Hardware</t>
  </si>
  <si>
    <t>Licitacion Publica</t>
  </si>
  <si>
    <r>
      <t>Recursos Propios</t>
    </r>
    <r>
      <rPr>
        <sz val="9"/>
        <color indexed="10"/>
        <rFont val="Tahoma"/>
        <family val="2"/>
      </rPr>
      <t xml:space="preserve"> </t>
    </r>
    <r>
      <rPr>
        <sz val="9"/>
        <rFont val="Tahoma"/>
        <family val="2"/>
      </rPr>
      <t>y SGP</t>
    </r>
    <r>
      <rPr>
        <sz val="9"/>
        <color indexed="10"/>
        <rFont val="Tahoma"/>
        <family val="2"/>
      </rPr>
      <t xml:space="preserve"> </t>
    </r>
  </si>
  <si>
    <t xml:space="preserve">GUSTAVO CUELLAR DE LOS RIOS
PROFESIONAL ESPECIALIZADO
SISTEMAS DE INFORMACION
JESUS EDGARDO ROSERO
TECNICO  OPERATIVO SISTEMAS
Secretaria General </t>
  </si>
  <si>
    <t>Adquirir servicios de plataforma de correo electronico institucional, dominio idsn.gov.co</t>
  </si>
  <si>
    <t>GUSTAVO CUELLAR DE LOS RIOS
PROFESIONAL ESPECIALIZADO
SISTEMAS DE INFORMACION
HORACIO GUERRA BURBANO
PROFESIONAL UNIVERSITARIO</t>
  </si>
  <si>
    <t>Procesos de Transformación digital: Contratacion de nube publica - Bases de datos (analitica de datos)  y Backup (respaldo)</t>
  </si>
  <si>
    <t>concurso de meritos</t>
  </si>
  <si>
    <t>GUSTAVO CUELLAR DE LOS RIOS
PROFESIONAL ESPECIALIZADO
SISTEMAS DE INFORMACION</t>
  </si>
  <si>
    <t>Soporte, actualización, desarrollo de sistema, desarrollo de consultas SYSMAN</t>
  </si>
  <si>
    <t>Invitacion Publica</t>
  </si>
  <si>
    <t>Contratar servicios de diagnostico e implementación de seguridad informatica y seguridad de la informacion</t>
  </si>
  <si>
    <t>Comprar licencias de software (redes, seguridad, administracion)</t>
  </si>
  <si>
    <t>Plan de mantenimiento de redes de voz y datos</t>
  </si>
  <si>
    <t>Actualizacion y mantenimiento del Registro Nacional de Base de Datos</t>
  </si>
  <si>
    <t>Plan de mantenimiento de servidores</t>
  </si>
  <si>
    <t xml:space="preserve">Firma Digitales (Juridica (1) y Representante (3) </t>
  </si>
  <si>
    <t>Servicios de apoyo profesional para Sistema Gestion de Calidad y MIPG (2)</t>
  </si>
  <si>
    <t>OMAR MORENO JARAMILLO 
JEFE OFICINA ASESORA DE PLANEACION omoreno@idsn.gov.co</t>
  </si>
  <si>
    <t xml:space="preserve"> Desarrollo de políticas u objetivos empresariales (sgc)</t>
  </si>
  <si>
    <t>6  meses</t>
  </si>
  <si>
    <t>MÍnima Cuantia</t>
  </si>
  <si>
    <t>DEHYSI TOVAR CASTILLO
PROFESIONAL UNIVERSITARIO SGC</t>
  </si>
  <si>
    <t>Servicios de apoyo profesional ejecucion, seguimiento, liquidacion convenios, articulacion intersectorial, CTSN, reportes siaobserva (1) Administrador-economista-abogado</t>
  </si>
  <si>
    <t xml:space="preserve">Servicios de apoyo profesional para  (1) referencia y contrareferencia </t>
  </si>
  <si>
    <t>Servicios de apoyo profesional para Gestion de Proyectos 
Red Publica Hospitalaria. Apoyo en estructuración y seguimiento proyectos de inversión. Registro BPID (1) economista</t>
  </si>
  <si>
    <t>Servicios de apoyo profesional para Gestion de Proyectos 
Ingeniería civil, arquitectura, ingeniera electrica (3)</t>
  </si>
  <si>
    <t>Servicios de apoyo profesional para Gestion de Proyectos 
Ingeniería biomedica (1)</t>
  </si>
  <si>
    <t>5  meses</t>
  </si>
  <si>
    <t>Servicios de apoyo para Administracion Publica. Gestion documental en seguimiento, supervisión de proyectos de infraestructura y dotacion. Area de proyectos y logistica (1)</t>
  </si>
  <si>
    <t>Servicios de apoyo para gestion de proyectos profesional Ingeniero Civil con especialziacion en estructuras</t>
  </si>
  <si>
    <t>Plan de mejoramiento de infraestructura fisica del IDSN</t>
  </si>
  <si>
    <t>Selección abreviada</t>
  </si>
  <si>
    <t>OMAR MORENO JARAMILLO JEFE OFICINA ASESORA DE PLANEACION omoreno@idsn.gov.co</t>
  </si>
  <si>
    <t>Servicios de Apoyo a la gestión de la Oficina Asesora de Juridica: un (1) Tecnico Administrativo profesional o tecnologo</t>
  </si>
  <si>
    <t>CONTRATACION DIRECTA</t>
  </si>
  <si>
    <t>WILLIAM VELA, JEFE OFICINA ASESORA JURIDICA</t>
  </si>
  <si>
    <t>Servicios de Apoyo a la gestión de la Oficina  Asesora de Juridica: Dos (2) Profesionales Universitarios (1 cobro coactivo y 1 procesos administrativos sancionatorios)</t>
  </si>
  <si>
    <t>JEFE OFICINA ASESORA JURIDICA</t>
  </si>
  <si>
    <t>Servicios de Apoyo a la gestión de la Oficina  Asesora de Juridica: una persona juridica externa</t>
  </si>
  <si>
    <t>11 MESES</t>
  </si>
  <si>
    <t>Servicios de Apoyo a la gestión de la Oficina Asesora de Juridica: un (1) Tecnico Administrativo no profesional</t>
  </si>
  <si>
    <t>OFICINA CONTROL INTERNO</t>
  </si>
  <si>
    <t>Contratación de un profesional de apoyo a la gestión en la Oficina de Control Interno de Gestión, profesional en el área de Derecho, adelantando tareas de auditoría Interna, seguimiento a Conratación de la entidad, riesgos, auditorias de calidad, plan anticorrupción, informes de control interno y responder la información solicitada.</t>
  </si>
  <si>
    <t xml:space="preserve">Omar Córdoba Salas
</t>
  </si>
  <si>
    <t>Contratación de un profesional de apoyo a la gestión en la Oficina de Control Interno de Gestión, profesional en las áreas de Administración de Empresas, Administración Pública, Economia o Contaduría Pública, adelantando tareas de auditoría Interna, Control Interno Contable, riesgos, indicadores SIMU, derechos de petición, PQRS , informes de control interno y responder la información solicitada.</t>
  </si>
  <si>
    <t>Personal de apoyo contratista: 1 contratista, sea de Servicios Profesionales con perfil de ingeniero ambiental.</t>
  </si>
  <si>
    <t>Miryam del Socorro  Freyre Garcia  -Profesional Universitario. Oficina de Apoyo,  Secretaria General</t>
  </si>
  <si>
    <t xml:space="preserve">Personal de apoyo contratista: 4 contratistas,  de Servicios Profesionales con perfil de (4) Contador Publico, </t>
  </si>
  <si>
    <t xml:space="preserve">Sandra Zambrano  -Tesorera. Carlos Dorado Secretario General </t>
  </si>
  <si>
    <t xml:space="preserve">Servicios un (1) Profesional ingeniero Industrial con licencia para desarrollar actividades del Sistema de Gestión de Seguridad y Salud en el trabajo </t>
  </si>
  <si>
    <t>CARLOS FERNANDO DORADO GOYES; Secretario General</t>
  </si>
  <si>
    <t>Servicio un (1) Auxiliar de Enfermeria para apoyo en las actividades al Sistema de Gestión de Seguridad y Salud en el trabajo.</t>
  </si>
  <si>
    <t xml:space="preserve">Servicios un (1) Profesional en el area de psicologia con licencia   para desarrollar actividades del Sistema de Gestión de Seguridad y Salud en el trabajo </t>
  </si>
  <si>
    <t xml:space="preserve">Servicios un (1) Profesional fisioterapeuta con licencia  para desarrollar actividades del Sistema de Gestión de Seguridad y Salud en el trabajo </t>
  </si>
  <si>
    <t xml:space="preserve">Personal de apoyo contratista: 1 contratistas,  de Servicios Profesionales con perfil de, abogado  apoyo logsitico </t>
  </si>
  <si>
    <t>Personal de apoyo contratista: 2 contratistas,  de Servicios Profesionales con perfil de, abogado  talento humano</t>
  </si>
  <si>
    <t xml:space="preserve">Personal de apoyo contratista: 1 contratistas,  de Servicios Profesionales con perfil de  ing sistemas pag </t>
  </si>
  <si>
    <t>Carlos Dorado Secretario General</t>
  </si>
  <si>
    <t xml:space="preserve">Personal de apoyo contratista: 1 contratistas,  de Servicios tecnico electricista </t>
  </si>
  <si>
    <t xml:space="preserve">Personal de apoyo contratista: 1 contratista,  de Servicios Profesionales con perfil de  profesional de archivo </t>
  </si>
  <si>
    <t>Personal de apoyo contratista: 1 contratista,   con perfil de  auxiliar de mantenimiento</t>
  </si>
  <si>
    <t>Miryam del Socorro  Freyre Garcia  -Profesional Universitario. Oficina de Apoyo Secretaria General</t>
  </si>
  <si>
    <t xml:space="preserve">Personal de apoyo contratista: 1 contratista,   con perfil de tecnico administrativo profesional </t>
  </si>
  <si>
    <t>Miryam del Socorro  Freyre Garcia  -Profesional Universitario. Oficina de Apoyo, Tesoreria y Secretaria General</t>
  </si>
  <si>
    <t xml:space="preserve">Personal de apoyo contratista: 5 contratista,   con perfil tecnico  no profesional, (2) talento humano contabilidad, TH Pasivo pensional ,( 3) </t>
  </si>
  <si>
    <t xml:space="preserve">Miryam del Socorro  Freyre Garcia  -Profesional Universitario. Oficina de Apoyo,  Secretaria General, talento humano, </t>
  </si>
  <si>
    <t xml:space="preserve">Personal de apoyo contratista: 1 contratista,   con perfil tecnico  no profesional, correspondencia, </t>
  </si>
  <si>
    <t>Personal de apoyo contratista: 1 contratista,   con perfil auxiliar almacenista.</t>
  </si>
  <si>
    <t>Personal de apoyo contratista: 3 contratista,   con perfil auxiliar   archivo.</t>
  </si>
  <si>
    <t>Personal de apoyo contratista: 1 contratistas,   con perfil profesional( soporte sistemas y soporte apoyo logistico).</t>
  </si>
  <si>
    <r>
      <t>ServiciosApoyo a la gestión de la Secretaria General. Convenio para</t>
    </r>
    <r>
      <rPr>
        <b/>
        <u val="single"/>
        <sz val="9"/>
        <rFont val="Tahoma"/>
        <family val="2"/>
      </rPr>
      <t xml:space="preserve"> seis (6)</t>
    </r>
    <r>
      <rPr>
        <sz val="9"/>
        <rFont val="Tahoma"/>
        <family val="2"/>
      </rPr>
      <t xml:space="preserve"> pasantes para el Archivo del IDSN</t>
    </r>
  </si>
  <si>
    <t xml:space="preserve">Miryam del Socorro  Freyre Garcia  -Profesional Universitario. Oficina de Apoyo </t>
  </si>
  <si>
    <t xml:space="preserve">92121504
</t>
  </si>
  <si>
    <t>Servicio de Vigilancia y seguridad privada con medio humano con armas en las sedes Pasto (Laboratorio de Salud Pública y Sede Administrativa) y Tumaco (ETV)</t>
  </si>
  <si>
    <t>Licitación Publica</t>
  </si>
  <si>
    <t xml:space="preserve">
90101700</t>
  </si>
  <si>
    <t>Servicio de Aseo y suministros para cafeteria requeridos en las sedes Pasto (Laboratorio de Salud Pública y Sede Administrativa) y Tumaco (ETV)</t>
  </si>
  <si>
    <t>Programa de Seguros y soat</t>
  </si>
  <si>
    <t xml:space="preserve"> Selección Abreviada</t>
  </si>
  <si>
    <t>Servicio de Transporte Aereo en rutas nacionales e internacionales, para el desplazamiento funcionarios y/o contratistas en cumplimiento de actividades misionales; así mismo, para la atención de población pobre no afiliada y población que requiere servicios complementarios para atención de eventos no contemplados en el Plan Obligatorio de Salud  (Funcionamiento: SP: Calidad y Aseguramiento:</t>
  </si>
  <si>
    <t>Recursos Propios -SGP</t>
  </si>
  <si>
    <t>Servicios de transporte de personal : Permanente, expreso, Servicios de buses contratados para los 64 municipios del departamento de Nariño(Funcionamiento:SP:</t>
  </si>
  <si>
    <t>Recursos Propios-SGP</t>
  </si>
  <si>
    <t>Servicio de mensajeria y correspondencia especializada a nivel local, departamental, nacional y si se requiere internacional  (Funcionamiento:(0 SP:)</t>
  </si>
  <si>
    <t>11meses</t>
  </si>
  <si>
    <t>Servicio de transporte de mercancía especial a nivel local, departamental y nacional  (Funcionamiento: SP:0 ETV:</t>
  </si>
  <si>
    <t>8 MESES</t>
  </si>
  <si>
    <t>mínima cuantía</t>
  </si>
  <si>
    <t>Servicio de mantenimiento preventivo y correctivo de la infraestructura general del Instituto Departamental de Salud de Nariño, necesarios para el cuidado y óptimo funcionamiento de las áreas de trabajo(Funcionamiento: ETV:</t>
  </si>
  <si>
    <t>Servicio de Mantenimiento de Vehículos</t>
  </si>
  <si>
    <t>Recursos Propios y ETV</t>
  </si>
  <si>
    <t xml:space="preserve">Servicio de Mantenimiento de Motocicletas  </t>
  </si>
  <si>
    <r>
      <rPr>
        <sz val="9"/>
        <rFont val="Tahoma"/>
        <family val="2"/>
      </rPr>
      <t>Mínima cuantía</t>
    </r>
    <r>
      <rPr>
        <sz val="9"/>
        <color indexed="8"/>
        <rFont val="Tahoma"/>
        <family val="2"/>
      </rPr>
      <t xml:space="preserve"> </t>
    </r>
  </si>
  <si>
    <t>Renovación de certificados de revisión tecno mecánica y gases vehiculos y motos</t>
  </si>
  <si>
    <t>Mínima cuantía</t>
  </si>
  <si>
    <t>Renovación de certificados de revisión tecno mecánica y gases motocicletas</t>
  </si>
  <si>
    <t>Mantenimiento de extintores ( se tiene en cuenta las fechas de vencimiento)</t>
  </si>
  <si>
    <t>Servicio de auditorio, atención para eventos y suministro de refrigerios (Funcionamiento: SP:)</t>
  </si>
  <si>
    <t>Servicio de fotocopias , anillado y argollado(Funcionamiento: SP:)</t>
  </si>
  <si>
    <t>Suministro o abastecimiento de Combustible, lubricantes y aditivos para vehículos, motocicletas y plantas eléctricas (Funcionamiento:ETV:)</t>
  </si>
  <si>
    <t>Mínima cuantía-Selección Abreviada</t>
  </si>
  <si>
    <t xml:space="preserve">servicio de mantenimiento de ascensor </t>
  </si>
  <si>
    <t>Mantenimiento preventivo y correctivo de Impresoras, equipo electrónico UPS, monitores, video beam, periféricos, escáner, partes internas CPU</t>
  </si>
  <si>
    <t xml:space="preserve">Recursos Propios y SGP </t>
  </si>
  <si>
    <t>Servicio de recarga de toners</t>
  </si>
  <si>
    <t xml:space="preserve">Miryam del Socorro  Freyre García  -Profesional Universitario. Oficina de Apoyo </t>
  </si>
  <si>
    <t>Mantenimiento de equipo de aire acondicionado y extractores de aire</t>
  </si>
  <si>
    <t xml:space="preserve">14111509 14111506
14111530 44121506 26111702 31201512 31201600 43202101 44111500 44111506 44121600 44121900 44122011 44122022 44122107 44121800  44122101 44122104 47131500 60121100 </t>
  </si>
  <si>
    <t>Suministro de papelería y elementos de oficina  (Funcionamiento: SP:)</t>
  </si>
  <si>
    <t xml:space="preserve">39111800
</t>
  </si>
  <si>
    <t xml:space="preserve">Compra de elementos de ferretería </t>
  </si>
  <si>
    <t>Servicio de recolección, transporte, tratamiento y disposición final de residuos químicos y administrativos peligrosos, generados por el Instituto Departamental de Salud de Nariño en las sedes Pasto (Laboratorio de Salud Pública y Sede Administrativa) y Tumaco (Unidad de Control de Vectores</t>
  </si>
  <si>
    <t>Compra de Lubricantes  para , camionetas, máquinas aspersoras para montar en vehículo, máquinas aspersoras de espalda, planta eléctrica</t>
  </si>
  <si>
    <t>Arrendamiento bodega archivo central</t>
  </si>
  <si>
    <t xml:space="preserve">Ruby Martínez , Técnico. Oficina de archivo </t>
  </si>
  <si>
    <t>24111500
47121800</t>
  </si>
  <si>
    <r>
      <t xml:space="preserve">Bolsas plásticas, rojas, verdes, grises, (Con alta densidad, rótulos) de diferentes tamaños, según PGIR. 
</t>
    </r>
    <r>
      <rPr>
        <sz val="9"/>
        <color indexed="8"/>
        <rFont val="Tahoma"/>
        <family val="2"/>
      </rPr>
      <t xml:space="preserve">Peróxido de hidrógeno x1000 (10 unidades), 
Recolector Guardián 0,3 lts, para los Puestos de Dx de Malaria. (1,000)
Canecas rojas de pedal pequeñas 
Canecas gris de pedal pequeñas 
Canecas verde de pedal pequeñas </t>
    </r>
  </si>
  <si>
    <t>Contrato de encargo fiduciario para la administracion y pago de los recursos del convenio de concurrencia 001 de 2008 suscrito entre el Ministerio de Hacienda, la Gobernacion de Nariño y el Instituto Departamental de Salud de Nariño</t>
  </si>
  <si>
    <t>licitacion publica</t>
  </si>
  <si>
    <t>ELIZABETH CABRERA, Profesional universitario GTH</t>
  </si>
  <si>
    <t>46181704 - 46180000 - 46181503 46181501 - 46181533 - 46180000 46180000 - 46180000 - 46181804 46181804 - 42132205 - 46181900 46180000 - 46181504 - 46181504 46180000 - 46181541 - 53103200 46182002 - 46181604 - 46181611 46181507- 46180000 - 46161604 46181546</t>
  </si>
  <si>
    <t xml:space="preserve">Contratar la adquisición de elementos de protección y seguridad industrial para generar condiciones de seguridad y salud en el trabajo. </t>
  </si>
  <si>
    <t xml:space="preserve">Subasta Inversa </t>
  </si>
  <si>
    <t>Mínima cuantia</t>
  </si>
  <si>
    <t>Servicios de alojamiento; servicios de suministro de comidas y bebidas; servicios de transporte; y servicios de distribución de electricidad, gas y agua</t>
  </si>
  <si>
    <t>Martha Cecilia Acosta Ocaña - Profesional Universitario</t>
  </si>
  <si>
    <t xml:space="preserve">Servicios prestados a las empresas y servicios de producción </t>
  </si>
  <si>
    <t>Productos alimenticios, bebidas y tabaco; textiles, prendas de vestir y productos de cuero</t>
  </si>
  <si>
    <t>Servicios para la comunidad, sociales y personales</t>
  </si>
  <si>
    <t>PLAN ANUAL DE ADQUISICIONES 2021</t>
  </si>
  <si>
    <t>PLANEACIÓN</t>
  </si>
  <si>
    <t>OFICINA JURÍDICA</t>
  </si>
  <si>
    <t>SECRETARÍA GENERAL</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</si>
</sst>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dd/mm/yyyy;@"/>
    <numFmt numFmtId="166" formatCode="_(&quot;$&quot;\ * #,##0_);_(&quot;$&quot;\ * \(#,##0\);_(&quot;$&quot;\ * &quot;-&quot;??_);_(@_)"/>
    <numFmt numFmtId="167" formatCode="_(&quot;$&quot;\ * #,##0_);_(&quot;$&quot;\ * \(#,##0\);_(&quot;$&quot;\ * &quot;-&quot;_);_(@_)"/>
    <numFmt numFmtId="168" formatCode="_-* #,##0_-;\-* #,##0_-;_-* &quot;-&quot;??_-;_-@_-"/>
    <numFmt numFmtId="169" formatCode="_(&quot;$&quot;\ * #,##0.00_);_(&quot;$&quot;\ * \(#,##0.00\);_(&quot;$&quot;\ * &quot;-&quot;??_);_(@_)"/>
  </numFmts>
  <fonts count="67">
    <font>
      <sz val="11"/>
      <color theme="1"/>
      <name val="Calibri"/>
      <family val="2"/>
    </font>
    <font>
      <sz val="11"/>
      <color indexed="8"/>
      <name val="Calibri"/>
      <family val="2"/>
    </font>
    <font>
      <sz val="11"/>
      <color indexed="9"/>
      <name val="Calibri"/>
      <family val="2"/>
    </font>
    <font>
      <u val="single"/>
      <sz val="11"/>
      <color indexed="30"/>
      <name val="Calibri"/>
      <family val="2"/>
    </font>
    <font>
      <b/>
      <sz val="9"/>
      <color indexed="8"/>
      <name val="Tahoma"/>
      <family val="2"/>
    </font>
    <font>
      <sz val="9"/>
      <color indexed="8"/>
      <name val="Tahoma"/>
      <family val="2"/>
    </font>
    <font>
      <u val="single"/>
      <sz val="9"/>
      <color indexed="12"/>
      <name val="Tahoma"/>
      <family val="2"/>
    </font>
    <font>
      <sz val="9"/>
      <color indexed="9"/>
      <name val="Tahoma"/>
      <family val="2"/>
    </font>
    <font>
      <b/>
      <sz val="9"/>
      <name val="Tahoma"/>
      <family val="2"/>
    </font>
    <font>
      <sz val="9"/>
      <name val="Tahoma"/>
      <family val="2"/>
    </font>
    <font>
      <sz val="10"/>
      <name val="Arial"/>
      <family val="2"/>
    </font>
    <font>
      <sz val="12"/>
      <color indexed="8"/>
      <name val="Calibri"/>
      <family val="2"/>
    </font>
    <font>
      <sz val="9"/>
      <color indexed="10"/>
      <name val="Tahoma"/>
      <family val="2"/>
    </font>
    <font>
      <sz val="9"/>
      <color indexed="8"/>
      <name val="Arial"/>
      <family val="2"/>
    </font>
    <font>
      <sz val="9"/>
      <name val="Arial"/>
      <family val="2"/>
    </font>
    <font>
      <sz val="10"/>
      <name val="Arial Narrow"/>
      <family val="2"/>
    </font>
    <font>
      <b/>
      <u val="single"/>
      <sz val="9"/>
      <name val="Tahoma"/>
      <family val="2"/>
    </font>
    <font>
      <sz val="9"/>
      <color indexed="8"/>
      <name val="Calibri"/>
      <family val="2"/>
    </font>
    <font>
      <b/>
      <sz val="12"/>
      <color indexed="8"/>
      <name val="Tahoma"/>
      <family val="2"/>
    </font>
    <font>
      <b/>
      <sz val="14"/>
      <color indexed="8"/>
      <name val="Tahoma"/>
      <family val="2"/>
    </font>
    <font>
      <b/>
      <sz val="11"/>
      <color indexed="8"/>
      <name val="Tahoma"/>
      <family val="2"/>
    </font>
    <font>
      <b/>
      <sz val="11"/>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2"/>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theme="1"/>
      <name val="Tahoma"/>
      <family val="2"/>
    </font>
    <font>
      <sz val="9"/>
      <color theme="1"/>
      <name val="Tahoma"/>
      <family val="2"/>
    </font>
    <font>
      <sz val="9"/>
      <color rgb="FF000000"/>
      <name val="Tahoma"/>
      <family val="2"/>
    </font>
    <font>
      <u val="single"/>
      <sz val="9"/>
      <color rgb="FF0000FF"/>
      <name val="Tahoma"/>
      <family val="2"/>
    </font>
    <font>
      <sz val="9"/>
      <color theme="0"/>
      <name val="Tahoma"/>
      <family val="2"/>
    </font>
    <font>
      <b/>
      <sz val="9"/>
      <color rgb="FF000000"/>
      <name val="Tahoma"/>
      <family val="2"/>
    </font>
    <font>
      <sz val="9"/>
      <color theme="1"/>
      <name val="Arial"/>
      <family val="2"/>
    </font>
    <font>
      <sz val="9"/>
      <color rgb="FF000000"/>
      <name val="Arial"/>
      <family val="2"/>
    </font>
    <font>
      <sz val="9"/>
      <color theme="1"/>
      <name val="Calibri"/>
      <family val="2"/>
    </font>
    <font>
      <b/>
      <sz val="12"/>
      <color theme="1"/>
      <name val="Tahoma"/>
      <family val="2"/>
    </font>
    <font>
      <b/>
      <sz val="11"/>
      <color theme="1"/>
      <name val="Tahoma"/>
      <family val="2"/>
    </font>
    <font>
      <b/>
      <sz val="14"/>
      <color theme="1"/>
      <name val="Tahom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theme="2" tint="-0.24997000396251678"/>
        <bgColor indexed="64"/>
      </patternFill>
    </fill>
    <fill>
      <patternFill patternType="solid">
        <fgColor rgb="FFFFFFFF"/>
        <bgColor indexed="64"/>
      </patternFill>
    </fill>
    <fill>
      <patternFill patternType="solid">
        <fgColor rgb="FFFFC0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color rgb="FF000000"/>
      </left>
      <right style="medium">
        <color rgb="FF000000"/>
      </right>
      <top style="medium">
        <color rgb="FF000000"/>
      </top>
      <bottom style="thin">
        <color rgb="FF000000"/>
      </bottom>
    </border>
    <border>
      <left style="medium"/>
      <right style="thin"/>
      <top style="thin"/>
      <bottom style="thin"/>
    </border>
    <border>
      <left style="thin">
        <color rgb="FF000000"/>
      </left>
      <right style="medium">
        <color rgb="FF000000"/>
      </right>
      <top style="thin">
        <color rgb="FF000000"/>
      </top>
      <bottom style="thin">
        <color rgb="FF000000"/>
      </bottom>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thin"/>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right style="thin"/>
      <top/>
      <bottom/>
    </border>
    <border>
      <left style="thin"/>
      <right style="medium"/>
      <top/>
      <bottom style="thin"/>
    </border>
    <border>
      <left/>
      <right style="thin"/>
      <top style="thin"/>
      <bottom style="thin"/>
    </border>
    <border>
      <left style="thin">
        <color rgb="FF000000"/>
      </left>
      <right style="thin">
        <color rgb="FF000000"/>
      </right>
      <top/>
      <bottom style="thin">
        <color rgb="FF000000"/>
      </bottom>
    </border>
    <border>
      <left style="thin">
        <color rgb="FF000000"/>
      </left>
      <right style="thin">
        <color rgb="FF000000"/>
      </right>
      <top style="thin"/>
      <bottom style="thin">
        <color rgb="FF000000"/>
      </bottom>
    </border>
    <border>
      <left/>
      <right style="thin"/>
      <top style="thin"/>
      <bottom/>
    </border>
    <border>
      <left style="thin">
        <color rgb="FF000000"/>
      </left>
      <right style="thin">
        <color rgb="FF000000"/>
      </right>
      <top style="thin">
        <color rgb="FF000000"/>
      </top>
      <bottom style="thin">
        <color rgb="FF000000"/>
      </bottom>
    </border>
    <border>
      <left style="thin"/>
      <right/>
      <top style="thin"/>
      <bottom/>
    </border>
    <border>
      <left style="medium"/>
      <right style="medium"/>
      <top/>
      <bottom style="thin">
        <color rgb="FF000000"/>
      </bottom>
    </border>
    <border>
      <left style="medium"/>
      <right style="medium"/>
      <top style="thin"/>
      <bottom style="thin">
        <color rgb="FF000000"/>
      </bottom>
    </border>
    <border>
      <left/>
      <right/>
      <top style="thin"/>
      <bottom style="thin"/>
    </border>
    <border>
      <left style="medium"/>
      <right/>
      <top style="thin"/>
      <bottom/>
    </border>
    <border>
      <left/>
      <right/>
      <top/>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0" fillId="0" borderId="0" applyFont="0" applyFill="0" applyBorder="0" applyAlignment="0" applyProtection="0"/>
    <xf numFmtId="169" fontId="0" fillId="0" borderId="0" applyFont="0" applyFill="0" applyBorder="0" applyAlignment="0" applyProtection="0"/>
    <xf numFmtId="0" fontId="47" fillId="31" borderId="0" applyNumberFormat="0" applyBorder="0" applyAlignment="0" applyProtection="0"/>
    <xf numFmtId="0" fontId="48" fillId="0" borderId="0">
      <alignment/>
      <protection/>
    </xf>
    <xf numFmtId="0" fontId="10"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205">
    <xf numFmtId="0" fontId="0" fillId="0" borderId="0" xfId="0" applyFont="1" applyAlignment="1">
      <alignment/>
    </xf>
    <xf numFmtId="0" fontId="55" fillId="0" borderId="0" xfId="0" applyFont="1" applyAlignment="1">
      <alignment horizontal="center" vertical="center"/>
    </xf>
    <xf numFmtId="0" fontId="56" fillId="0" borderId="0" xfId="0" applyFont="1" applyAlignment="1">
      <alignment horizontal="center" vertical="center" wrapText="1"/>
    </xf>
    <xf numFmtId="165" fontId="56" fillId="0" borderId="0" xfId="0" applyNumberFormat="1" applyFont="1" applyAlignment="1">
      <alignment horizontal="center" vertical="center" wrapText="1"/>
    </xf>
    <xf numFmtId="0" fontId="56" fillId="0" borderId="10" xfId="0" applyFont="1" applyBorder="1" applyAlignment="1">
      <alignment horizontal="center" vertical="center" wrapText="1"/>
    </xf>
    <xf numFmtId="0" fontId="57" fillId="0" borderId="11" xfId="0" applyFont="1" applyBorder="1" applyAlignment="1">
      <alignment horizontal="center" vertical="center" wrapText="1"/>
    </xf>
    <xf numFmtId="0" fontId="56" fillId="0" borderId="12" xfId="0" applyFont="1" applyBorder="1" applyAlignment="1">
      <alignment horizontal="center" vertical="center" wrapText="1"/>
    </xf>
    <xf numFmtId="0" fontId="57" fillId="0" borderId="13" xfId="0" applyFont="1" applyBorder="1" applyAlignment="1">
      <alignment horizontal="center" vertical="center" wrapText="1"/>
    </xf>
    <xf numFmtId="0" fontId="58" fillId="0" borderId="13" xfId="46" applyFont="1" applyBorder="1" applyAlignment="1">
      <alignment horizontal="center" vertical="center" wrapText="1"/>
    </xf>
    <xf numFmtId="166" fontId="56" fillId="0" borderId="14" xfId="0" applyNumberFormat="1" applyFont="1" applyBorder="1" applyAlignment="1">
      <alignment horizontal="center" vertical="center" wrapText="1"/>
    </xf>
    <xf numFmtId="0" fontId="56" fillId="0" borderId="15" xfId="0" applyFont="1" applyBorder="1" applyAlignment="1">
      <alignment horizontal="center" vertical="center" wrapText="1"/>
    </xf>
    <xf numFmtId="14" fontId="56" fillId="0" borderId="16" xfId="0" applyNumberFormat="1" applyFont="1" applyBorder="1" applyAlignment="1">
      <alignment horizontal="center" vertical="center" wrapText="1"/>
    </xf>
    <xf numFmtId="0" fontId="59" fillId="23" borderId="10" xfId="39" applyFont="1" applyBorder="1" applyAlignment="1">
      <alignment horizontal="center" vertical="center" wrapText="1"/>
    </xf>
    <xf numFmtId="0" fontId="59" fillId="23" borderId="17" xfId="39" applyFont="1" applyBorder="1" applyAlignment="1">
      <alignment horizontal="center" vertical="center" wrapText="1"/>
    </xf>
    <xf numFmtId="165" fontId="59" fillId="23" borderId="17" xfId="39" applyNumberFormat="1" applyFont="1" applyBorder="1" applyAlignment="1">
      <alignment horizontal="center" vertical="center" wrapText="1"/>
    </xf>
    <xf numFmtId="0" fontId="56" fillId="33" borderId="18" xfId="0" applyFont="1" applyFill="1" applyBorder="1" applyAlignment="1">
      <alignment horizontal="center" vertical="center" wrapText="1"/>
    </xf>
    <xf numFmtId="0" fontId="9" fillId="0" borderId="18" xfId="0" applyFont="1" applyBorder="1" applyAlignment="1">
      <alignment horizontal="center" vertical="center" wrapText="1"/>
    </xf>
    <xf numFmtId="0" fontId="5" fillId="0" borderId="18" xfId="0" applyFont="1" applyBorder="1" applyAlignment="1">
      <alignment horizontal="center" vertical="center" wrapText="1"/>
    </xf>
    <xf numFmtId="165" fontId="5" fillId="0" borderId="18" xfId="0" applyNumberFormat="1" applyFont="1" applyBorder="1" applyAlignment="1">
      <alignment horizontal="center" vertical="center" wrapText="1"/>
    </xf>
    <xf numFmtId="3" fontId="9" fillId="0" borderId="18" xfId="0" applyNumberFormat="1" applyFont="1" applyBorder="1" applyAlignment="1">
      <alignment horizontal="center" vertical="center" wrapText="1"/>
    </xf>
    <xf numFmtId="3" fontId="8" fillId="0" borderId="18" xfId="0" applyNumberFormat="1" applyFont="1" applyBorder="1" applyAlignment="1">
      <alignment horizontal="center" vertical="center" wrapText="1"/>
    </xf>
    <xf numFmtId="0" fontId="5" fillId="34" borderId="18"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0" borderId="19" xfId="0" applyFont="1" applyBorder="1" applyAlignment="1">
      <alignment horizontal="center" vertical="center" wrapText="1"/>
    </xf>
    <xf numFmtId="9" fontId="56" fillId="0" borderId="0" xfId="59" applyFont="1" applyAlignment="1">
      <alignment horizontal="center" vertical="center" wrapText="1"/>
    </xf>
    <xf numFmtId="165" fontId="5" fillId="0" borderId="18" xfId="0" applyNumberFormat="1" applyFont="1" applyBorder="1" applyAlignment="1">
      <alignment horizontal="center" vertical="center"/>
    </xf>
    <xf numFmtId="0" fontId="9" fillId="0" borderId="20" xfId="0" applyFont="1" applyBorder="1" applyAlignment="1">
      <alignment horizontal="center" vertical="center" wrapText="1"/>
    </xf>
    <xf numFmtId="0" fontId="5" fillId="0" borderId="18" xfId="0" applyFont="1" applyBorder="1" applyAlignment="1">
      <alignment horizontal="center" vertical="center"/>
    </xf>
    <xf numFmtId="0" fontId="9" fillId="33" borderId="18" xfId="0" applyFont="1" applyFill="1" applyBorder="1" applyAlignment="1">
      <alignment horizontal="center" vertical="center" wrapText="1"/>
    </xf>
    <xf numFmtId="165" fontId="9" fillId="33" borderId="18" xfId="0" applyNumberFormat="1" applyFont="1" applyFill="1" applyBorder="1" applyAlignment="1">
      <alignment horizontal="center" vertical="center" wrapText="1"/>
    </xf>
    <xf numFmtId="0" fontId="9" fillId="33" borderId="18" xfId="0" applyFont="1" applyFill="1" applyBorder="1" applyAlignment="1">
      <alignment horizontal="left" vertical="center" wrapText="1"/>
    </xf>
    <xf numFmtId="167" fontId="8" fillId="33" borderId="18" xfId="53" applyFont="1" applyFill="1" applyBorder="1" applyAlignment="1">
      <alignment horizontal="center" vertical="center" wrapText="1"/>
    </xf>
    <xf numFmtId="0" fontId="9" fillId="33" borderId="19" xfId="46" applyFont="1" applyFill="1" applyBorder="1" applyAlignment="1">
      <alignment horizontal="left" vertical="center" wrapText="1"/>
    </xf>
    <xf numFmtId="0" fontId="9" fillId="0" borderId="0" xfId="0" applyFont="1" applyAlignment="1">
      <alignment horizontal="center" vertical="center" wrapText="1"/>
    </xf>
    <xf numFmtId="0" fontId="9" fillId="35" borderId="18" xfId="0" applyFont="1" applyFill="1" applyBorder="1" applyAlignment="1">
      <alignment horizontal="left" vertical="center" wrapText="1"/>
    </xf>
    <xf numFmtId="0" fontId="9" fillId="35" borderId="18" xfId="0" applyFont="1" applyFill="1" applyBorder="1" applyAlignment="1">
      <alignment horizontal="center" vertical="center" wrapText="1"/>
    </xf>
    <xf numFmtId="0" fontId="8" fillId="35" borderId="18" xfId="0" applyFont="1" applyFill="1" applyBorder="1" applyAlignment="1">
      <alignment horizontal="left" vertical="center" wrapText="1"/>
    </xf>
    <xf numFmtId="165" fontId="9" fillId="35" borderId="18" xfId="0" applyNumberFormat="1" applyFont="1" applyFill="1" applyBorder="1" applyAlignment="1">
      <alignment horizontal="center" vertical="center" wrapText="1"/>
    </xf>
    <xf numFmtId="167" fontId="9" fillId="35" borderId="18" xfId="53" applyFont="1" applyFill="1" applyBorder="1" applyAlignment="1">
      <alignment horizontal="center" vertical="center" wrapText="1"/>
    </xf>
    <xf numFmtId="0" fontId="9" fillId="35" borderId="19" xfId="46" applyFont="1" applyFill="1" applyBorder="1" applyAlignment="1">
      <alignment horizontal="left" vertical="center" wrapText="1"/>
    </xf>
    <xf numFmtId="0" fontId="9" fillId="35" borderId="0" xfId="0" applyFont="1" applyFill="1" applyAlignment="1">
      <alignment horizontal="left" vertical="center" wrapText="1"/>
    </xf>
    <xf numFmtId="0" fontId="9" fillId="0" borderId="18" xfId="0" applyFont="1" applyBorder="1" applyAlignment="1">
      <alignment horizontal="left" vertical="center" wrapText="1"/>
    </xf>
    <xf numFmtId="0" fontId="9" fillId="34" borderId="18" xfId="0" applyFont="1" applyFill="1" applyBorder="1" applyAlignment="1">
      <alignment horizontal="left" vertical="center" wrapText="1"/>
    </xf>
    <xf numFmtId="165" fontId="9" fillId="34" borderId="18" xfId="0" applyNumberFormat="1" applyFont="1" applyFill="1" applyBorder="1" applyAlignment="1">
      <alignment horizontal="center" vertical="center" wrapText="1"/>
    </xf>
    <xf numFmtId="167" fontId="9" fillId="34" borderId="18" xfId="53" applyFont="1" applyFill="1" applyBorder="1" applyAlignment="1">
      <alignment horizontal="center" vertical="center" wrapText="1"/>
    </xf>
    <xf numFmtId="0" fontId="9" fillId="0" borderId="0" xfId="0" applyFont="1" applyAlignment="1">
      <alignment horizontal="left" vertical="center" wrapText="1"/>
    </xf>
    <xf numFmtId="167" fontId="9" fillId="0" borderId="18" xfId="53" applyFont="1" applyBorder="1" applyAlignment="1">
      <alignment horizontal="center" vertical="center" wrapText="1"/>
    </xf>
    <xf numFmtId="0" fontId="9" fillId="34" borderId="18" xfId="0" applyFont="1" applyFill="1" applyBorder="1" applyAlignment="1">
      <alignment horizontal="center" vertical="center" wrapText="1"/>
    </xf>
    <xf numFmtId="165" fontId="9" fillId="0" borderId="18" xfId="0" applyNumberFormat="1" applyFont="1" applyBorder="1" applyAlignment="1">
      <alignment horizontal="center" vertical="center" wrapText="1"/>
    </xf>
    <xf numFmtId="0" fontId="8" fillId="0" borderId="18" xfId="0" applyFont="1" applyBorder="1" applyAlignment="1">
      <alignment horizontal="left" vertical="center"/>
    </xf>
    <xf numFmtId="167" fontId="8" fillId="15" borderId="18" xfId="53" applyFont="1" applyFill="1" applyBorder="1" applyAlignment="1">
      <alignment horizontal="center" vertical="center" wrapText="1"/>
    </xf>
    <xf numFmtId="0" fontId="9" fillId="34" borderId="18" xfId="46" applyFont="1" applyFill="1" applyBorder="1" applyAlignment="1">
      <alignment horizontal="left" vertical="center" wrapText="1"/>
    </xf>
    <xf numFmtId="0" fontId="8" fillId="35" borderId="18" xfId="0" applyFont="1" applyFill="1" applyBorder="1" applyAlignment="1">
      <alignment horizontal="center" vertical="center" wrapText="1"/>
    </xf>
    <xf numFmtId="165" fontId="8" fillId="35" borderId="18" xfId="0" applyNumberFormat="1" applyFont="1" applyFill="1" applyBorder="1" applyAlignment="1">
      <alignment horizontal="center" vertical="center" wrapText="1"/>
    </xf>
    <xf numFmtId="167" fontId="8" fillId="35" borderId="18" xfId="53" applyFont="1" applyFill="1" applyBorder="1" applyAlignment="1">
      <alignment horizontal="center" vertical="center" wrapText="1"/>
    </xf>
    <xf numFmtId="0" fontId="8" fillId="35" borderId="18" xfId="46" applyFont="1" applyFill="1" applyBorder="1" applyAlignment="1">
      <alignment horizontal="left" vertical="center" wrapText="1"/>
    </xf>
    <xf numFmtId="0" fontId="9" fillId="0" borderId="18" xfId="0" applyFont="1" applyBorder="1" applyAlignment="1">
      <alignment horizontal="left" vertical="center"/>
    </xf>
    <xf numFmtId="167" fontId="9" fillId="0" borderId="18" xfId="53" applyFont="1" applyFill="1" applyBorder="1" applyAlignment="1">
      <alignment horizontal="center" vertical="center" wrapText="1"/>
    </xf>
    <xf numFmtId="167" fontId="8" fillId="9" borderId="18" xfId="53" applyFont="1" applyFill="1" applyBorder="1" applyAlignment="1">
      <alignment horizontal="center" vertical="center" wrapText="1"/>
    </xf>
    <xf numFmtId="0" fontId="8" fillId="35" borderId="18" xfId="0" applyFont="1" applyFill="1" applyBorder="1" applyAlignment="1">
      <alignment horizontal="left" vertical="center"/>
    </xf>
    <xf numFmtId="0" fontId="8" fillId="0" borderId="18" xfId="0" applyFont="1" applyBorder="1" applyAlignment="1">
      <alignment horizontal="center" vertical="center" wrapText="1"/>
    </xf>
    <xf numFmtId="0" fontId="9" fillId="0" borderId="18" xfId="46" applyFont="1" applyFill="1" applyBorder="1" applyAlignment="1">
      <alignment horizontal="left" vertical="center" wrapText="1"/>
    </xf>
    <xf numFmtId="14" fontId="9" fillId="0" borderId="18" xfId="0" applyNumberFormat="1" applyFont="1" applyBorder="1" applyAlignment="1">
      <alignment horizontal="center" vertical="center" wrapText="1"/>
    </xf>
    <xf numFmtId="0" fontId="56" fillId="34" borderId="18" xfId="0" applyFont="1" applyFill="1" applyBorder="1" applyAlignment="1">
      <alignment horizontal="left" vertical="center"/>
    </xf>
    <xf numFmtId="0" fontId="56" fillId="0" borderId="18" xfId="0" applyFont="1" applyBorder="1" applyAlignment="1">
      <alignment horizontal="center" vertical="center" wrapText="1"/>
    </xf>
    <xf numFmtId="0" fontId="56" fillId="34" borderId="18" xfId="0" applyFont="1" applyFill="1" applyBorder="1" applyAlignment="1">
      <alignment horizontal="center" vertical="center" wrapText="1"/>
    </xf>
    <xf numFmtId="0" fontId="56" fillId="0" borderId="18" xfId="0" applyFont="1" applyBorder="1" applyAlignment="1">
      <alignment horizontal="left" vertical="center" wrapText="1"/>
    </xf>
    <xf numFmtId="165" fontId="56" fillId="0" borderId="18" xfId="0" applyNumberFormat="1" applyFont="1" applyBorder="1" applyAlignment="1">
      <alignment horizontal="center" vertical="center" wrapText="1"/>
    </xf>
    <xf numFmtId="167" fontId="56" fillId="0" borderId="18" xfId="53" applyFont="1" applyBorder="1" applyAlignment="1">
      <alignment horizontal="center" vertical="center" wrapText="1"/>
    </xf>
    <xf numFmtId="0" fontId="56" fillId="0" borderId="0" xfId="0" applyFont="1" applyAlignment="1">
      <alignment horizontal="left" vertical="center" wrapText="1"/>
    </xf>
    <xf numFmtId="0" fontId="60" fillId="34" borderId="18" xfId="0" applyFont="1" applyFill="1" applyBorder="1" applyAlignment="1">
      <alignment horizontal="center" vertical="center" wrapText="1"/>
    </xf>
    <xf numFmtId="167" fontId="56" fillId="34" borderId="18" xfId="53" applyFont="1" applyFill="1" applyBorder="1" applyAlignment="1">
      <alignment horizontal="center" vertical="center" wrapText="1"/>
    </xf>
    <xf numFmtId="0" fontId="56" fillId="34" borderId="18" xfId="0" applyFont="1" applyFill="1" applyBorder="1" applyAlignment="1">
      <alignment horizontal="left" vertical="center" wrapText="1"/>
    </xf>
    <xf numFmtId="0" fontId="9" fillId="36" borderId="18" xfId="0" applyFont="1" applyFill="1" applyBorder="1" applyAlignment="1">
      <alignment horizontal="left" vertical="center" wrapText="1"/>
    </xf>
    <xf numFmtId="0" fontId="9" fillId="36" borderId="18" xfId="0" applyFont="1" applyFill="1" applyBorder="1" applyAlignment="1">
      <alignment horizontal="center" vertical="center" wrapText="1"/>
    </xf>
    <xf numFmtId="0" fontId="8" fillId="36" borderId="18" xfId="0" applyFont="1" applyFill="1" applyBorder="1" applyAlignment="1">
      <alignment horizontal="left" vertical="center" wrapText="1"/>
    </xf>
    <xf numFmtId="165" fontId="9" fillId="36" borderId="18" xfId="0" applyNumberFormat="1" applyFont="1" applyFill="1" applyBorder="1" applyAlignment="1">
      <alignment horizontal="center" vertical="center" wrapText="1"/>
    </xf>
    <xf numFmtId="167" fontId="9" fillId="36" borderId="18" xfId="53" applyFont="1" applyFill="1" applyBorder="1" applyAlignment="1">
      <alignment horizontal="center" vertical="center" wrapText="1"/>
    </xf>
    <xf numFmtId="167" fontId="8" fillId="36" borderId="18" xfId="53" applyFont="1" applyFill="1" applyBorder="1" applyAlignment="1">
      <alignment horizontal="center" vertical="center" wrapText="1"/>
    </xf>
    <xf numFmtId="3" fontId="9" fillId="34" borderId="18" xfId="53" applyNumberFormat="1" applyFont="1" applyFill="1" applyBorder="1" applyAlignment="1">
      <alignment horizontal="center" vertical="center" wrapText="1"/>
    </xf>
    <xf numFmtId="0" fontId="9" fillId="34" borderId="18" xfId="0" applyFont="1" applyFill="1" applyBorder="1" applyAlignment="1">
      <alignment horizontal="left" vertical="center"/>
    </xf>
    <xf numFmtId="0" fontId="8" fillId="36" borderId="18" xfId="0" applyFont="1" applyFill="1" applyBorder="1" applyAlignment="1">
      <alignment horizontal="center" vertical="center" wrapText="1"/>
    </xf>
    <xf numFmtId="3" fontId="8" fillId="36" borderId="18" xfId="53" applyNumberFormat="1" applyFont="1" applyFill="1" applyBorder="1" applyAlignment="1">
      <alignment horizontal="center" vertical="center" wrapText="1"/>
    </xf>
    <xf numFmtId="0" fontId="9" fillId="37" borderId="18" xfId="0" applyFont="1" applyFill="1" applyBorder="1" applyAlignment="1">
      <alignment horizontal="left" vertical="center" wrapText="1"/>
    </xf>
    <xf numFmtId="4" fontId="9" fillId="37" borderId="18" xfId="0" applyNumberFormat="1" applyFont="1" applyFill="1" applyBorder="1" applyAlignment="1">
      <alignment horizontal="center" vertical="center" wrapText="1"/>
    </xf>
    <xf numFmtId="0" fontId="8" fillId="0" borderId="18" xfId="0" applyFont="1" applyBorder="1" applyAlignment="1">
      <alignment horizontal="left" vertical="center" wrapText="1"/>
    </xf>
    <xf numFmtId="167" fontId="8" fillId="38" borderId="18" xfId="53" applyFont="1" applyFill="1" applyBorder="1" applyAlignment="1">
      <alignment horizontal="center" vertical="center" wrapText="1"/>
    </xf>
    <xf numFmtId="0" fontId="8" fillId="35" borderId="0" xfId="0" applyFont="1" applyFill="1" applyAlignment="1">
      <alignment horizontal="left" vertical="center" wrapText="1"/>
    </xf>
    <xf numFmtId="3" fontId="9" fillId="34" borderId="18" xfId="50" applyNumberFormat="1" applyFont="1" applyFill="1" applyBorder="1" applyAlignment="1">
      <alignment horizontal="center" vertical="center" wrapText="1"/>
    </xf>
    <xf numFmtId="3" fontId="9" fillId="34" borderId="18" xfId="0" applyNumberFormat="1" applyFont="1" applyFill="1" applyBorder="1" applyAlignment="1">
      <alignment horizontal="center" vertical="center" wrapText="1"/>
    </xf>
    <xf numFmtId="3" fontId="9" fillId="0" borderId="18" xfId="0" applyNumberFormat="1" applyFont="1" applyBorder="1" applyAlignment="1">
      <alignment horizontal="center" vertical="center"/>
    </xf>
    <xf numFmtId="3" fontId="9" fillId="34" borderId="18" xfId="0" applyNumberFormat="1" applyFont="1" applyFill="1" applyBorder="1" applyAlignment="1">
      <alignment horizontal="center" vertical="center"/>
    </xf>
    <xf numFmtId="0" fontId="8" fillId="34" borderId="18" xfId="0" applyFont="1" applyFill="1" applyBorder="1" applyAlignment="1">
      <alignment horizontal="center" vertical="center" wrapText="1"/>
    </xf>
    <xf numFmtId="165" fontId="8" fillId="34" borderId="18" xfId="0" applyNumberFormat="1" applyFont="1" applyFill="1" applyBorder="1" applyAlignment="1">
      <alignment horizontal="center" vertical="center" wrapText="1"/>
    </xf>
    <xf numFmtId="0" fontId="8" fillId="34" borderId="18" xfId="0" applyFont="1" applyFill="1" applyBorder="1" applyAlignment="1">
      <alignment horizontal="left" vertical="center" wrapText="1"/>
    </xf>
    <xf numFmtId="0" fontId="56" fillId="34" borderId="18" xfId="0" applyFont="1" applyFill="1" applyBorder="1" applyAlignment="1">
      <alignment vertical="center" wrapText="1"/>
    </xf>
    <xf numFmtId="167" fontId="56" fillId="0" borderId="18" xfId="53" applyFont="1" applyFill="1" applyBorder="1" applyAlignment="1">
      <alignment horizontal="right" vertical="center" wrapText="1"/>
    </xf>
    <xf numFmtId="0" fontId="56" fillId="0" borderId="18" xfId="0" applyFont="1" applyBorder="1" applyAlignment="1">
      <alignment horizontal="left" vertical="top" wrapText="1"/>
    </xf>
    <xf numFmtId="0" fontId="57" fillId="34" borderId="18" xfId="0" applyFont="1" applyFill="1" applyBorder="1" applyAlignment="1">
      <alignment horizontal="center" vertical="center" wrapText="1"/>
    </xf>
    <xf numFmtId="0" fontId="60" fillId="0" borderId="18" xfId="0" applyFont="1" applyBorder="1" applyAlignment="1">
      <alignment horizontal="left" vertical="center" wrapText="1"/>
    </xf>
    <xf numFmtId="165" fontId="57" fillId="34" borderId="18" xfId="0" applyNumberFormat="1" applyFont="1" applyFill="1" applyBorder="1" applyAlignment="1">
      <alignment horizontal="center" vertical="center" wrapText="1"/>
    </xf>
    <xf numFmtId="0" fontId="57" fillId="34" borderId="18" xfId="0" applyFont="1" applyFill="1" applyBorder="1" applyAlignment="1">
      <alignment horizontal="left" vertical="center" wrapText="1"/>
    </xf>
    <xf numFmtId="167" fontId="60" fillId="15" borderId="18" xfId="53" applyFont="1" applyFill="1" applyBorder="1" applyAlignment="1">
      <alignment horizontal="right" vertical="center" wrapText="1"/>
    </xf>
    <xf numFmtId="168" fontId="9" fillId="0" borderId="18" xfId="50" applyNumberFormat="1" applyFont="1" applyFill="1" applyBorder="1" applyAlignment="1" applyProtection="1">
      <alignment horizontal="center" vertical="center" wrapText="1"/>
      <protection/>
    </xf>
    <xf numFmtId="164" fontId="9" fillId="0" borderId="18" xfId="49" applyFont="1" applyFill="1" applyBorder="1" applyAlignment="1">
      <alignment horizontal="center" vertical="center" wrapText="1"/>
    </xf>
    <xf numFmtId="0" fontId="56" fillId="0" borderId="18" xfId="0" applyFont="1" applyBorder="1" applyAlignment="1">
      <alignment vertical="center" wrapText="1"/>
    </xf>
    <xf numFmtId="167" fontId="56" fillId="0" borderId="18" xfId="53" applyFont="1" applyFill="1" applyBorder="1" applyAlignment="1">
      <alignment horizontal="center" vertical="center" wrapText="1"/>
    </xf>
    <xf numFmtId="0" fontId="57" fillId="0" borderId="0" xfId="0" applyFont="1" applyAlignment="1">
      <alignment horizontal="center" vertical="center" wrapText="1"/>
    </xf>
    <xf numFmtId="0" fontId="57" fillId="0" borderId="18" xfId="0" applyFont="1" applyBorder="1" applyAlignment="1">
      <alignment horizontal="left" vertical="center" wrapText="1"/>
    </xf>
    <xf numFmtId="0" fontId="57" fillId="0" borderId="18" xfId="0" applyFont="1" applyBorder="1" applyAlignment="1">
      <alignment horizontal="left" vertical="top" wrapText="1"/>
    </xf>
    <xf numFmtId="4" fontId="57" fillId="0" borderId="18" xfId="0" applyNumberFormat="1" applyFont="1" applyBorder="1" applyAlignment="1">
      <alignment horizontal="right" vertical="center" wrapText="1"/>
    </xf>
    <xf numFmtId="167" fontId="56" fillId="0" borderId="18" xfId="53" applyFont="1" applyFill="1" applyBorder="1" applyAlignment="1">
      <alignment vertical="center" wrapText="1"/>
    </xf>
    <xf numFmtId="167" fontId="55" fillId="9" borderId="18" xfId="53" applyFont="1" applyFill="1" applyBorder="1" applyAlignment="1">
      <alignment horizontal="right" vertical="center" wrapText="1"/>
    </xf>
    <xf numFmtId="167" fontId="9" fillId="0" borderId="18" xfId="53" applyFont="1" applyFill="1" applyBorder="1" applyAlignment="1">
      <alignment horizontal="center" vertical="center"/>
    </xf>
    <xf numFmtId="3" fontId="9" fillId="0" borderId="18" xfId="50" applyNumberFormat="1" applyFont="1" applyFill="1" applyBorder="1" applyAlignment="1">
      <alignment horizontal="center" vertical="center"/>
    </xf>
    <xf numFmtId="165" fontId="56" fillId="34" borderId="18" xfId="0" applyNumberFormat="1" applyFont="1" applyFill="1" applyBorder="1" applyAlignment="1">
      <alignment horizontal="center" vertical="center" wrapText="1"/>
    </xf>
    <xf numFmtId="167" fontId="56" fillId="34" borderId="18" xfId="53" applyFont="1" applyFill="1" applyBorder="1" applyAlignment="1">
      <alignment horizontal="right" vertical="center" wrapText="1"/>
    </xf>
    <xf numFmtId="165" fontId="56" fillId="33" borderId="18" xfId="0" applyNumberFormat="1" applyFont="1" applyFill="1" applyBorder="1" applyAlignment="1">
      <alignment horizontal="center" vertical="center" wrapText="1"/>
    </xf>
    <xf numFmtId="0" fontId="56" fillId="33" borderId="18" xfId="0" applyFont="1" applyFill="1" applyBorder="1" applyAlignment="1">
      <alignment horizontal="left" vertical="center" wrapText="1"/>
    </xf>
    <xf numFmtId="167" fontId="56" fillId="33" borderId="18" xfId="53" applyFont="1" applyFill="1" applyBorder="1" applyAlignment="1">
      <alignment horizontal="right" vertical="center" wrapText="1"/>
    </xf>
    <xf numFmtId="0" fontId="56" fillId="34" borderId="19" xfId="0" applyFont="1" applyFill="1" applyBorder="1" applyAlignment="1">
      <alignment horizontal="center" vertical="center" wrapText="1"/>
    </xf>
    <xf numFmtId="0" fontId="56" fillId="34" borderId="18" xfId="0" applyFont="1" applyFill="1" applyBorder="1" applyAlignment="1">
      <alignment horizontal="center" wrapText="1"/>
    </xf>
    <xf numFmtId="167" fontId="9" fillId="34" borderId="18" xfId="53" applyFont="1" applyFill="1" applyBorder="1" applyAlignment="1">
      <alignment horizontal="left" vertical="center" wrapText="1"/>
    </xf>
    <xf numFmtId="0" fontId="9" fillId="34" borderId="19" xfId="0" applyFont="1" applyFill="1" applyBorder="1" applyAlignment="1">
      <alignment horizontal="center" vertical="center" wrapText="1"/>
    </xf>
    <xf numFmtId="0" fontId="56" fillId="34" borderId="18" xfId="0" applyFont="1" applyFill="1" applyBorder="1" applyAlignment="1">
      <alignment wrapText="1"/>
    </xf>
    <xf numFmtId="0" fontId="9" fillId="34" borderId="18" xfId="0" applyFont="1" applyFill="1" applyBorder="1" applyAlignment="1">
      <alignment horizontal="center" wrapText="1"/>
    </xf>
    <xf numFmtId="165" fontId="56" fillId="34" borderId="18" xfId="0" applyNumberFormat="1" applyFont="1" applyFill="1" applyBorder="1" applyAlignment="1">
      <alignment horizontal="center" wrapText="1"/>
    </xf>
    <xf numFmtId="167" fontId="56" fillId="34" borderId="18" xfId="53" applyFont="1" applyFill="1" applyBorder="1" applyAlignment="1">
      <alignment horizontal="center" wrapText="1"/>
    </xf>
    <xf numFmtId="167" fontId="55" fillId="33" borderId="18" xfId="53" applyFont="1" applyFill="1" applyBorder="1" applyAlignment="1">
      <alignment horizontal="right" vertical="center" wrapText="1"/>
    </xf>
    <xf numFmtId="0" fontId="5" fillId="33" borderId="18" xfId="0" applyFont="1" applyFill="1" applyBorder="1" applyAlignment="1">
      <alignment horizontal="center" vertical="center" wrapText="1"/>
    </xf>
    <xf numFmtId="165" fontId="5" fillId="34" borderId="21" xfId="0" applyNumberFormat="1" applyFont="1" applyFill="1" applyBorder="1" applyAlignment="1">
      <alignment horizontal="center" vertical="center" wrapText="1"/>
    </xf>
    <xf numFmtId="0" fontId="5" fillId="34" borderId="21" xfId="0" applyFont="1" applyFill="1" applyBorder="1" applyAlignment="1">
      <alignment horizontal="center" vertical="center" wrapText="1"/>
    </xf>
    <xf numFmtId="0" fontId="5" fillId="34" borderId="21" xfId="0" applyFont="1" applyFill="1" applyBorder="1" applyAlignment="1">
      <alignment horizontal="left" vertical="center" wrapText="1"/>
    </xf>
    <xf numFmtId="0" fontId="5" fillId="0" borderId="22" xfId="0" applyFont="1" applyBorder="1" applyAlignment="1">
      <alignment horizontal="center" vertical="center" wrapText="1"/>
    </xf>
    <xf numFmtId="0" fontId="5" fillId="0" borderId="21" xfId="0" applyFont="1" applyBorder="1" applyAlignment="1">
      <alignment horizontal="center" vertical="center" wrapText="1"/>
    </xf>
    <xf numFmtId="0" fontId="9" fillId="34" borderId="23" xfId="46" applyFont="1" applyFill="1" applyBorder="1" applyAlignment="1">
      <alignment horizontal="left" vertical="center" wrapText="1"/>
    </xf>
    <xf numFmtId="165" fontId="5" fillId="34" borderId="18" xfId="0" applyNumberFormat="1" applyFont="1" applyFill="1" applyBorder="1" applyAlignment="1">
      <alignment horizontal="center" vertical="center" wrapText="1"/>
    </xf>
    <xf numFmtId="0" fontId="5" fillId="34" borderId="18" xfId="0" applyFont="1" applyFill="1" applyBorder="1" applyAlignment="1">
      <alignment horizontal="left" vertical="center" wrapText="1"/>
    </xf>
    <xf numFmtId="0" fontId="56" fillId="0" borderId="18" xfId="0" applyFont="1" applyBorder="1" applyAlignment="1">
      <alignment horizontal="center"/>
    </xf>
    <xf numFmtId="0" fontId="56" fillId="0" borderId="18" xfId="0" applyFont="1" applyBorder="1" applyAlignment="1">
      <alignment wrapText="1"/>
    </xf>
    <xf numFmtId="165" fontId="56" fillId="0" borderId="18" xfId="0" applyNumberFormat="1" applyFont="1" applyBorder="1" applyAlignment="1">
      <alignment horizontal="center" wrapText="1"/>
    </xf>
    <xf numFmtId="0" fontId="56" fillId="33" borderId="0" xfId="0" applyFont="1" applyFill="1" applyAlignment="1">
      <alignment horizontal="center" vertical="center" wrapText="1"/>
    </xf>
    <xf numFmtId="165" fontId="56" fillId="33" borderId="0" xfId="0" applyNumberFormat="1" applyFont="1" applyFill="1" applyAlignment="1">
      <alignment horizontal="center" vertical="center" wrapText="1"/>
    </xf>
    <xf numFmtId="0" fontId="9" fillId="34" borderId="24" xfId="0" applyFont="1" applyFill="1" applyBorder="1" applyAlignment="1">
      <alignment horizontal="center" vertical="center" wrapText="1"/>
    </xf>
    <xf numFmtId="0" fontId="9" fillId="34" borderId="18" xfId="0" applyFont="1" applyFill="1" applyBorder="1" applyAlignment="1">
      <alignment vertical="center" wrapText="1"/>
    </xf>
    <xf numFmtId="167" fontId="61" fillId="34" borderId="18" xfId="53" applyFont="1" applyFill="1" applyBorder="1" applyAlignment="1">
      <alignment horizontal="right" vertical="center" wrapText="1"/>
    </xf>
    <xf numFmtId="3" fontId="9" fillId="34" borderId="21" xfId="54" applyNumberFormat="1" applyFont="1" applyFill="1" applyBorder="1" applyAlignment="1">
      <alignment horizontal="right" vertical="center" wrapText="1"/>
    </xf>
    <xf numFmtId="0" fontId="14" fillId="34" borderId="25" xfId="0" applyFont="1" applyFill="1" applyBorder="1" applyAlignment="1">
      <alignment horizontal="justify" vertical="center" wrapText="1"/>
    </xf>
    <xf numFmtId="0" fontId="62" fillId="34" borderId="26" xfId="0" applyFont="1" applyFill="1" applyBorder="1" applyAlignment="1">
      <alignment horizontal="center" vertical="center" wrapText="1"/>
    </xf>
    <xf numFmtId="0" fontId="14" fillId="34" borderId="18" xfId="0" applyFont="1" applyFill="1" applyBorder="1" applyAlignment="1">
      <alignment horizontal="center" vertical="center" wrapText="1"/>
    </xf>
    <xf numFmtId="0" fontId="61" fillId="34" borderId="0" xfId="0" applyFont="1" applyFill="1" applyAlignment="1">
      <alignment horizontal="center" vertical="center" wrapText="1"/>
    </xf>
    <xf numFmtId="0" fontId="14" fillId="34" borderId="26" xfId="0" applyFont="1" applyFill="1" applyBorder="1" applyAlignment="1">
      <alignment horizontal="justify" vertical="center" wrapText="1"/>
    </xf>
    <xf numFmtId="0" fontId="61" fillId="0" borderId="0" xfId="0" applyFont="1" applyAlignment="1">
      <alignment horizontal="center" vertical="center" wrapText="1"/>
    </xf>
    <xf numFmtId="0" fontId="56" fillId="34" borderId="24" xfId="0" applyFont="1" applyFill="1" applyBorder="1" applyAlignment="1">
      <alignment horizontal="center" vertical="center" wrapText="1"/>
    </xf>
    <xf numFmtId="167" fontId="9" fillId="34" borderId="21" xfId="53" applyFont="1" applyFill="1" applyBorder="1" applyAlignment="1">
      <alignment horizontal="right" vertical="center" wrapText="1"/>
    </xf>
    <xf numFmtId="0" fontId="9" fillId="34" borderId="21" xfId="0" applyFont="1" applyFill="1" applyBorder="1" applyAlignment="1">
      <alignment horizontal="center" vertical="center" wrapText="1"/>
    </xf>
    <xf numFmtId="167" fontId="9" fillId="34" borderId="18" xfId="53" applyFont="1" applyFill="1" applyBorder="1" applyAlignment="1">
      <alignment horizontal="right" vertical="center" wrapText="1"/>
    </xf>
    <xf numFmtId="0" fontId="9" fillId="34" borderId="0" xfId="0" applyFont="1" applyFill="1" applyAlignment="1">
      <alignment horizontal="left" vertical="center" wrapText="1"/>
    </xf>
    <xf numFmtId="0" fontId="56" fillId="34" borderId="27" xfId="0" applyFont="1" applyFill="1" applyBorder="1" applyAlignment="1">
      <alignment horizontal="center" vertical="center" wrapText="1"/>
    </xf>
    <xf numFmtId="0" fontId="56" fillId="34" borderId="20" xfId="0" applyFont="1" applyFill="1" applyBorder="1" applyAlignment="1">
      <alignment horizontal="left" vertical="center" wrapText="1"/>
    </xf>
    <xf numFmtId="0" fontId="56" fillId="34" borderId="20" xfId="0" applyFont="1" applyFill="1" applyBorder="1" applyAlignment="1">
      <alignment horizontal="center" vertical="center" wrapText="1"/>
    </xf>
    <xf numFmtId="0" fontId="56" fillId="34" borderId="20" xfId="0" applyFont="1" applyFill="1" applyBorder="1" applyAlignment="1">
      <alignment vertical="center" wrapText="1"/>
    </xf>
    <xf numFmtId="167" fontId="56" fillId="34" borderId="20" xfId="53" applyFont="1" applyFill="1" applyBorder="1" applyAlignment="1">
      <alignment horizontal="right" vertical="center" wrapText="1"/>
    </xf>
    <xf numFmtId="0" fontId="9" fillId="34" borderId="22" xfId="0" applyFont="1" applyFill="1" applyBorder="1" applyAlignment="1">
      <alignment horizontal="center" vertical="center" wrapText="1"/>
    </xf>
    <xf numFmtId="0" fontId="57" fillId="34" borderId="24" xfId="0" applyFont="1" applyFill="1" applyBorder="1" applyAlignment="1">
      <alignment horizontal="center" vertical="center" wrapText="1"/>
    </xf>
    <xf numFmtId="0" fontId="57" fillId="34" borderId="18" xfId="0" applyFont="1" applyFill="1" applyBorder="1" applyAlignment="1">
      <alignment vertical="center" wrapText="1"/>
    </xf>
    <xf numFmtId="0" fontId="0" fillId="0" borderId="18" xfId="0" applyBorder="1" applyAlignment="1">
      <alignment horizontal="center"/>
    </xf>
    <xf numFmtId="0" fontId="0" fillId="0" borderId="0" xfId="0" applyAlignment="1">
      <alignment wrapText="1"/>
    </xf>
    <xf numFmtId="0" fontId="61" fillId="34" borderId="18" xfId="0" applyFont="1" applyFill="1" applyBorder="1" applyAlignment="1">
      <alignment horizontal="left" vertical="center" wrapText="1"/>
    </xf>
    <xf numFmtId="0" fontId="62" fillId="34" borderId="28" xfId="0" applyFont="1" applyFill="1" applyBorder="1" applyAlignment="1">
      <alignment horizontal="center" vertical="center" wrapText="1"/>
    </xf>
    <xf numFmtId="0" fontId="14" fillId="34" borderId="21" xfId="0" applyFont="1" applyFill="1" applyBorder="1" applyAlignment="1">
      <alignment horizontal="center" vertical="center" wrapText="1"/>
    </xf>
    <xf numFmtId="0" fontId="9" fillId="0" borderId="20" xfId="0" applyFont="1" applyBorder="1" applyAlignment="1">
      <alignment horizontal="left" vertical="center" wrapText="1"/>
    </xf>
    <xf numFmtId="167" fontId="15" fillId="0" borderId="18" xfId="53" applyFont="1" applyFill="1" applyBorder="1" applyAlignment="1">
      <alignment horizontal="center" vertical="center" wrapText="1"/>
    </xf>
    <xf numFmtId="0" fontId="56" fillId="0" borderId="20" xfId="0" applyFont="1" applyBorder="1" applyAlignment="1">
      <alignment horizontal="center" vertical="center" wrapText="1"/>
    </xf>
    <xf numFmtId="0" fontId="5" fillId="0" borderId="20" xfId="0" applyFont="1" applyBorder="1" applyAlignment="1">
      <alignment horizontal="center" vertical="center" wrapText="1"/>
    </xf>
    <xf numFmtId="0" fontId="15" fillId="0" borderId="18" xfId="0" applyFont="1" applyBorder="1" applyAlignment="1">
      <alignment vertical="center" wrapText="1"/>
    </xf>
    <xf numFmtId="0" fontId="15" fillId="0" borderId="18" xfId="0" applyFont="1" applyFill="1" applyBorder="1" applyAlignment="1">
      <alignment vertical="center" wrapText="1"/>
    </xf>
    <xf numFmtId="0" fontId="0" fillId="0" borderId="20" xfId="0" applyFill="1" applyBorder="1" applyAlignment="1">
      <alignment wrapText="1"/>
    </xf>
    <xf numFmtId="0" fontId="0" fillId="0" borderId="18" xfId="0" applyFill="1" applyBorder="1" applyAlignment="1">
      <alignment wrapText="1"/>
    </xf>
    <xf numFmtId="0" fontId="56" fillId="0" borderId="19" xfId="0" applyFont="1" applyBorder="1" applyAlignment="1">
      <alignment horizontal="center" vertical="center" wrapText="1"/>
    </xf>
    <xf numFmtId="0" fontId="56" fillId="0" borderId="29" xfId="0" applyFont="1" applyBorder="1" applyAlignment="1">
      <alignment horizontal="center" vertical="center" wrapText="1"/>
    </xf>
    <xf numFmtId="0" fontId="9" fillId="0" borderId="0" xfId="0" applyFont="1" applyFill="1" applyAlignment="1">
      <alignment horizontal="left" vertical="center" wrapText="1"/>
    </xf>
    <xf numFmtId="0" fontId="56" fillId="0" borderId="18" xfId="0" applyFont="1" applyFill="1" applyBorder="1" applyAlignment="1">
      <alignment horizontal="center" vertical="center" wrapText="1"/>
    </xf>
    <xf numFmtId="0" fontId="63" fillId="34" borderId="18" xfId="0" applyFont="1" applyFill="1" applyBorder="1" applyAlignment="1">
      <alignment vertical="center" wrapText="1"/>
    </xf>
    <xf numFmtId="0" fontId="62" fillId="34" borderId="30" xfId="0" applyFont="1" applyFill="1" applyBorder="1" applyAlignment="1">
      <alignment horizontal="center" vertical="center" wrapText="1"/>
    </xf>
    <xf numFmtId="0" fontId="62" fillId="34" borderId="31" xfId="0" applyFont="1" applyFill="1" applyBorder="1" applyAlignment="1">
      <alignment horizontal="center" vertical="center" wrapText="1"/>
    </xf>
    <xf numFmtId="0" fontId="0" fillId="0" borderId="18" xfId="0" applyFill="1" applyBorder="1" applyAlignment="1">
      <alignment horizontal="center"/>
    </xf>
    <xf numFmtId="0" fontId="0" fillId="0" borderId="20" xfId="0" applyFill="1" applyBorder="1" applyAlignment="1">
      <alignment horizontal="center"/>
    </xf>
    <xf numFmtId="0" fontId="64" fillId="0" borderId="0" xfId="0" applyFont="1" applyAlignment="1">
      <alignment horizontal="left" vertical="center"/>
    </xf>
    <xf numFmtId="0" fontId="21" fillId="33" borderId="19" xfId="0" applyFont="1" applyFill="1" applyBorder="1" applyAlignment="1">
      <alignment horizontal="left" vertical="center"/>
    </xf>
    <xf numFmtId="0" fontId="21" fillId="33" borderId="24" xfId="0" applyFont="1" applyFill="1" applyBorder="1" applyAlignment="1">
      <alignment horizontal="left" vertical="center"/>
    </xf>
    <xf numFmtId="0" fontId="14" fillId="34" borderId="18" xfId="0" applyFont="1" applyFill="1" applyBorder="1" applyAlignment="1">
      <alignment horizontal="left" vertical="center" wrapText="1"/>
    </xf>
    <xf numFmtId="0" fontId="0" fillId="0" borderId="18" xfId="0" applyBorder="1" applyAlignment="1">
      <alignment wrapText="1"/>
    </xf>
    <xf numFmtId="0" fontId="5" fillId="28" borderId="18" xfId="0" applyFont="1" applyFill="1" applyBorder="1" applyAlignment="1">
      <alignment horizontal="center" vertical="center" wrapText="1"/>
    </xf>
    <xf numFmtId="0" fontId="9" fillId="28" borderId="18" xfId="46" applyFont="1" applyFill="1" applyBorder="1" applyAlignment="1">
      <alignment horizontal="left" vertical="center" wrapText="1"/>
    </xf>
    <xf numFmtId="0" fontId="65" fillId="33" borderId="19" xfId="0" applyFont="1" applyFill="1" applyBorder="1" applyAlignment="1">
      <alignment horizontal="left" vertical="center" wrapText="1"/>
    </xf>
    <xf numFmtId="0" fontId="65" fillId="33" borderId="24" xfId="0" applyFont="1" applyFill="1" applyBorder="1" applyAlignment="1">
      <alignment horizontal="left" vertical="center" wrapText="1"/>
    </xf>
    <xf numFmtId="0" fontId="65" fillId="33" borderId="32" xfId="0" applyFont="1" applyFill="1" applyBorder="1" applyAlignment="1">
      <alignment horizontal="left" vertical="center" wrapText="1"/>
    </xf>
    <xf numFmtId="0" fontId="56" fillId="0" borderId="19" xfId="0" applyFont="1" applyBorder="1" applyAlignment="1">
      <alignment horizontal="center" vertical="center" wrapText="1"/>
    </xf>
    <xf numFmtId="0" fontId="56" fillId="0" borderId="32" xfId="0" applyFont="1" applyBorder="1" applyAlignment="1">
      <alignment horizontal="center" vertical="center" wrapText="1"/>
    </xf>
    <xf numFmtId="0" fontId="56" fillId="0" borderId="24" xfId="0" applyFont="1" applyBorder="1" applyAlignment="1">
      <alignment horizontal="center" vertical="center" wrapText="1"/>
    </xf>
    <xf numFmtId="0" fontId="21" fillId="33" borderId="33" xfId="39" applyFont="1" applyFill="1" applyBorder="1" applyAlignment="1">
      <alignment horizontal="left" vertical="center" wrapText="1"/>
    </xf>
    <xf numFmtId="0" fontId="21" fillId="33" borderId="32" xfId="39" applyFont="1" applyFill="1" applyBorder="1" applyAlignment="1">
      <alignment horizontal="left" vertical="center" wrapText="1"/>
    </xf>
    <xf numFmtId="0" fontId="66" fillId="0" borderId="0" xfId="0" applyFont="1" applyAlignment="1">
      <alignment horizontal="center" vertical="center"/>
    </xf>
    <xf numFmtId="0" fontId="64" fillId="0" borderId="34" xfId="0" applyFont="1" applyBorder="1" applyAlignment="1">
      <alignment horizontal="left"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 2" xfId="50"/>
    <cellStyle name="Currency" xfId="51"/>
    <cellStyle name="Currency [0]" xfId="52"/>
    <cellStyle name="Moneda [0] 2" xfId="53"/>
    <cellStyle name="Moneda 2"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dsn.gov.co/" TargetMode="External" /></Relationships>
</file>

<file path=xl/worksheets/sheet1.xml><?xml version="1.0" encoding="utf-8"?>
<worksheet xmlns="http://schemas.openxmlformats.org/spreadsheetml/2006/main" xmlns:r="http://schemas.openxmlformats.org/officeDocument/2006/relationships">
  <dimension ref="A2:L481"/>
  <sheetViews>
    <sheetView tabSelected="1" zoomScale="60" zoomScaleNormal="60" zoomScalePageLayoutView="0" workbookViewId="0" topLeftCell="A1">
      <selection activeCell="B497" sqref="B497"/>
    </sheetView>
  </sheetViews>
  <sheetFormatPr defaultColWidth="10.8515625" defaultRowHeight="15"/>
  <cols>
    <col min="1" max="1" width="20.28125" style="2" customWidth="1"/>
    <col min="2" max="2" width="73.8515625" style="2" customWidth="1"/>
    <col min="3" max="3" width="21.00390625" style="3" customWidth="1"/>
    <col min="4" max="6" width="21.00390625" style="2" customWidth="1"/>
    <col min="7" max="7" width="27.00390625" style="2" customWidth="1"/>
    <col min="8" max="8" width="16.28125" style="2" customWidth="1"/>
    <col min="9" max="9" width="16.421875" style="2" customWidth="1"/>
    <col min="10" max="10" width="16.140625" style="2" bestFit="1" customWidth="1"/>
    <col min="11" max="11" width="25.7109375" style="2" customWidth="1"/>
    <col min="12" max="12" width="16.421875" style="2" customWidth="1"/>
    <col min="13" max="252" width="10.8515625" style="2" customWidth="1"/>
    <col min="253" max="253" width="4.421875" style="2" customWidth="1"/>
    <col min="254" max="254" width="20.28125" style="2" customWidth="1"/>
    <col min="255" max="255" width="73.8515625" style="2" customWidth="1"/>
    <col min="256" max="16384" width="21.00390625" style="2" customWidth="1"/>
  </cols>
  <sheetData>
    <row r="2" spans="1:2" ht="18">
      <c r="A2" s="203" t="s">
        <v>643</v>
      </c>
      <c r="B2" s="203"/>
    </row>
    <row r="3" ht="11.25">
      <c r="A3" s="1"/>
    </row>
    <row r="4" ht="15.75" thickBot="1">
      <c r="A4" s="188" t="s">
        <v>0</v>
      </c>
    </row>
    <row r="5" spans="1:2" ht="15" customHeight="1">
      <c r="A5" s="4" t="s">
        <v>1</v>
      </c>
      <c r="B5" s="5" t="s">
        <v>2</v>
      </c>
    </row>
    <row r="6" spans="1:2" ht="11.25">
      <c r="A6" s="6" t="s">
        <v>3</v>
      </c>
      <c r="B6" s="7" t="s">
        <v>4</v>
      </c>
    </row>
    <row r="7" spans="1:2" ht="11.25">
      <c r="A7" s="6" t="s">
        <v>5</v>
      </c>
      <c r="B7" s="7" t="s">
        <v>6</v>
      </c>
    </row>
    <row r="8" spans="1:2" ht="11.25">
      <c r="A8" s="6" t="s">
        <v>7</v>
      </c>
      <c r="B8" s="8" t="s">
        <v>8</v>
      </c>
    </row>
    <row r="9" spans="1:9" ht="95.25" customHeight="1">
      <c r="A9" s="6" t="s">
        <v>9</v>
      </c>
      <c r="B9" s="7" t="s">
        <v>10</v>
      </c>
      <c r="E9" s="198" t="s">
        <v>11</v>
      </c>
      <c r="F9" s="199"/>
      <c r="G9" s="199"/>
      <c r="H9" s="199"/>
      <c r="I9" s="200"/>
    </row>
    <row r="10" spans="1:2" ht="96" customHeight="1">
      <c r="A10" s="6" t="s">
        <v>12</v>
      </c>
      <c r="B10" s="7" t="s">
        <v>13</v>
      </c>
    </row>
    <row r="11" spans="1:9" ht="94.5" customHeight="1">
      <c r="A11" s="6" t="s">
        <v>14</v>
      </c>
      <c r="B11" s="7" t="s">
        <v>15</v>
      </c>
      <c r="E11" s="198" t="s">
        <v>16</v>
      </c>
      <c r="F11" s="199"/>
      <c r="G11" s="199"/>
      <c r="H11" s="199"/>
      <c r="I11" s="200"/>
    </row>
    <row r="12" spans="1:2" ht="11.25">
      <c r="A12" s="6" t="s">
        <v>17</v>
      </c>
      <c r="B12" s="9"/>
    </row>
    <row r="13" spans="1:2" ht="22.5">
      <c r="A13" s="6" t="s">
        <v>18</v>
      </c>
      <c r="B13" s="9"/>
    </row>
    <row r="14" spans="1:2" ht="22.5">
      <c r="A14" s="6" t="s">
        <v>19</v>
      </c>
      <c r="B14" s="9"/>
    </row>
    <row r="15" spans="1:2" ht="48.75" customHeight="1" thickBot="1">
      <c r="A15" s="10" t="s">
        <v>20</v>
      </c>
      <c r="B15" s="11"/>
    </row>
    <row r="17" spans="1:2" ht="23.25" customHeight="1" thickBot="1">
      <c r="A17" s="204" t="s">
        <v>21</v>
      </c>
      <c r="B17" s="204"/>
    </row>
    <row r="18" spans="1:11" ht="75" customHeight="1">
      <c r="A18" s="12" t="s">
        <v>22</v>
      </c>
      <c r="B18" s="13" t="s">
        <v>23</v>
      </c>
      <c r="C18" s="14" t="s">
        <v>24</v>
      </c>
      <c r="D18" s="13" t="s">
        <v>25</v>
      </c>
      <c r="E18" s="13" t="s">
        <v>26</v>
      </c>
      <c r="F18" s="13" t="s">
        <v>27</v>
      </c>
      <c r="G18" s="13" t="s">
        <v>28</v>
      </c>
      <c r="H18" s="13"/>
      <c r="I18" s="13" t="s">
        <v>29</v>
      </c>
      <c r="J18" s="13" t="s">
        <v>30</v>
      </c>
      <c r="K18" s="13" t="s">
        <v>31</v>
      </c>
    </row>
    <row r="19" spans="1:11" ht="29.25" customHeight="1">
      <c r="A19" s="201" t="s">
        <v>32</v>
      </c>
      <c r="B19" s="202"/>
      <c r="C19" s="202"/>
      <c r="D19" s="202"/>
      <c r="E19" s="202"/>
      <c r="F19" s="202"/>
      <c r="G19" s="202"/>
      <c r="H19" s="202"/>
      <c r="I19" s="202"/>
      <c r="J19" s="202"/>
      <c r="K19" s="202"/>
    </row>
    <row r="20" spans="1:11" ht="52.5" customHeight="1">
      <c r="A20" s="17">
        <v>80111601</v>
      </c>
      <c r="B20" s="16" t="s">
        <v>33</v>
      </c>
      <c r="C20" s="18">
        <v>44197</v>
      </c>
      <c r="D20" s="16" t="s">
        <v>34</v>
      </c>
      <c r="E20" s="16" t="s">
        <v>35</v>
      </c>
      <c r="F20" s="16" t="s">
        <v>36</v>
      </c>
      <c r="G20" s="19">
        <v>21114000</v>
      </c>
      <c r="H20" s="19"/>
      <c r="I20" s="19">
        <f>+G20*4</f>
        <v>84456000</v>
      </c>
      <c r="J20" s="17" t="s">
        <v>37</v>
      </c>
      <c r="K20" s="17" t="s">
        <v>38</v>
      </c>
    </row>
    <row r="21" spans="1:11" ht="52.5" customHeight="1">
      <c r="A21" s="17">
        <v>80111601</v>
      </c>
      <c r="B21" s="16" t="s">
        <v>39</v>
      </c>
      <c r="C21" s="18">
        <v>44197</v>
      </c>
      <c r="D21" s="16" t="s">
        <v>34</v>
      </c>
      <c r="E21" s="16" t="s">
        <v>35</v>
      </c>
      <c r="F21" s="16" t="s">
        <v>36</v>
      </c>
      <c r="G21" s="19">
        <v>33303360</v>
      </c>
      <c r="H21" s="19"/>
      <c r="I21" s="19">
        <f>+G21*4</f>
        <v>133213440</v>
      </c>
      <c r="J21" s="17" t="s">
        <v>37</v>
      </c>
      <c r="K21" s="17" t="s">
        <v>38</v>
      </c>
    </row>
    <row r="22" spans="1:11" ht="52.5" customHeight="1">
      <c r="A22" s="17">
        <v>80111601</v>
      </c>
      <c r="B22" s="16" t="s">
        <v>40</v>
      </c>
      <c r="C22" s="18">
        <v>44197</v>
      </c>
      <c r="D22" s="16" t="s">
        <v>41</v>
      </c>
      <c r="E22" s="16" t="s">
        <v>35</v>
      </c>
      <c r="F22" s="16" t="s">
        <v>36</v>
      </c>
      <c r="G22" s="19">
        <v>33303420</v>
      </c>
      <c r="H22" s="20"/>
      <c r="I22" s="19">
        <v>33303420</v>
      </c>
      <c r="J22" s="17" t="s">
        <v>37</v>
      </c>
      <c r="K22" s="17" t="s">
        <v>38</v>
      </c>
    </row>
    <row r="23" spans="1:11" ht="52.5" customHeight="1">
      <c r="A23" s="17">
        <v>80111601</v>
      </c>
      <c r="B23" s="16" t="s">
        <v>42</v>
      </c>
      <c r="C23" s="18">
        <v>44197</v>
      </c>
      <c r="D23" s="16" t="s">
        <v>43</v>
      </c>
      <c r="E23" s="16" t="s">
        <v>35</v>
      </c>
      <c r="F23" s="16" t="s">
        <v>36</v>
      </c>
      <c r="G23" s="19">
        <v>30528135</v>
      </c>
      <c r="H23" s="19"/>
      <c r="I23" s="19">
        <f>+G23*5</f>
        <v>152640675</v>
      </c>
      <c r="J23" s="17" t="s">
        <v>37</v>
      </c>
      <c r="K23" s="17" t="s">
        <v>38</v>
      </c>
    </row>
    <row r="24" spans="1:11" ht="52.5" customHeight="1">
      <c r="A24" s="17">
        <v>80111601</v>
      </c>
      <c r="B24" s="16" t="s">
        <v>44</v>
      </c>
      <c r="C24" s="18">
        <v>44197</v>
      </c>
      <c r="D24" s="16" t="s">
        <v>43</v>
      </c>
      <c r="E24" s="16" t="s">
        <v>35</v>
      </c>
      <c r="F24" s="16" t="s">
        <v>36</v>
      </c>
      <c r="G24" s="19">
        <v>21369711</v>
      </c>
      <c r="H24" s="19"/>
      <c r="I24" s="19">
        <f>+G24</f>
        <v>21369711</v>
      </c>
      <c r="J24" s="17" t="s">
        <v>37</v>
      </c>
      <c r="K24" s="17" t="s">
        <v>38</v>
      </c>
    </row>
    <row r="25" spans="1:11" ht="52.5" customHeight="1">
      <c r="A25" s="17">
        <v>80111601</v>
      </c>
      <c r="B25" s="16" t="s">
        <v>45</v>
      </c>
      <c r="C25" s="18">
        <v>44197</v>
      </c>
      <c r="D25" s="16" t="s">
        <v>46</v>
      </c>
      <c r="E25" s="16" t="s">
        <v>35</v>
      </c>
      <c r="F25" s="16" t="s">
        <v>36</v>
      </c>
      <c r="G25" s="19">
        <v>16651680</v>
      </c>
      <c r="H25" s="19"/>
      <c r="I25" s="19">
        <f>+G25*5</f>
        <v>83258400</v>
      </c>
      <c r="J25" s="17" t="s">
        <v>37</v>
      </c>
      <c r="K25" s="17" t="s">
        <v>38</v>
      </c>
    </row>
    <row r="26" spans="1:11" ht="52.5" customHeight="1">
      <c r="A26" s="17">
        <v>80111601</v>
      </c>
      <c r="B26" s="16" t="s">
        <v>47</v>
      </c>
      <c r="C26" s="18">
        <v>44197</v>
      </c>
      <c r="D26" s="16" t="s">
        <v>48</v>
      </c>
      <c r="E26" s="16" t="s">
        <v>35</v>
      </c>
      <c r="F26" s="16" t="s">
        <v>36</v>
      </c>
      <c r="G26" s="19">
        <v>30528135</v>
      </c>
      <c r="H26" s="19"/>
      <c r="I26" s="19">
        <f>+G26*7</f>
        <v>213696945</v>
      </c>
      <c r="J26" s="17" t="s">
        <v>37</v>
      </c>
      <c r="K26" s="17" t="s">
        <v>38</v>
      </c>
    </row>
    <row r="27" spans="1:11" ht="52.5" customHeight="1">
      <c r="A27" s="17">
        <v>80111601</v>
      </c>
      <c r="B27" s="16" t="s">
        <v>49</v>
      </c>
      <c r="C27" s="18">
        <v>44197</v>
      </c>
      <c r="D27" s="16" t="s">
        <v>48</v>
      </c>
      <c r="E27" s="16" t="s">
        <v>35</v>
      </c>
      <c r="F27" s="16" t="s">
        <v>36</v>
      </c>
      <c r="G27" s="19">
        <v>30528135</v>
      </c>
      <c r="H27" s="19"/>
      <c r="I27" s="19">
        <f>+G27*2</f>
        <v>61056270</v>
      </c>
      <c r="J27" s="17" t="s">
        <v>37</v>
      </c>
      <c r="K27" s="17" t="s">
        <v>38</v>
      </c>
    </row>
    <row r="28" spans="1:11" ht="52.5" customHeight="1">
      <c r="A28" s="17">
        <v>80111601</v>
      </c>
      <c r="B28" s="16" t="s">
        <v>50</v>
      </c>
      <c r="C28" s="18">
        <v>44197</v>
      </c>
      <c r="D28" s="16" t="s">
        <v>48</v>
      </c>
      <c r="E28" s="16" t="s">
        <v>35</v>
      </c>
      <c r="F28" s="16" t="s">
        <v>36</v>
      </c>
      <c r="G28" s="19">
        <v>18316881</v>
      </c>
      <c r="H28" s="20">
        <f>SUM(G32+G33+G34+G35+G20+G21+G36+G22+G23+G24+G37+G25+G28)</f>
        <v>357755997</v>
      </c>
      <c r="I28" s="19">
        <v>18316881</v>
      </c>
      <c r="J28" s="17" t="s">
        <v>37</v>
      </c>
      <c r="K28" s="17" t="s">
        <v>38</v>
      </c>
    </row>
    <row r="29" spans="1:11" ht="52.5" customHeight="1">
      <c r="A29" s="17">
        <v>80111601</v>
      </c>
      <c r="B29" s="16" t="s">
        <v>51</v>
      </c>
      <c r="C29" s="18">
        <v>44197</v>
      </c>
      <c r="D29" s="16" t="s">
        <v>34</v>
      </c>
      <c r="E29" s="16" t="s">
        <v>35</v>
      </c>
      <c r="F29" s="16" t="s">
        <v>36</v>
      </c>
      <c r="G29" s="19">
        <v>23312412</v>
      </c>
      <c r="H29" s="19"/>
      <c r="I29" s="19">
        <f>+G29</f>
        <v>23312412</v>
      </c>
      <c r="J29" s="17" t="s">
        <v>37</v>
      </c>
      <c r="K29" s="17" t="s">
        <v>38</v>
      </c>
    </row>
    <row r="30" spans="1:11" ht="52.5" customHeight="1">
      <c r="A30" s="17">
        <v>80111601</v>
      </c>
      <c r="B30" s="16" t="s">
        <v>52</v>
      </c>
      <c r="C30" s="18">
        <v>44197</v>
      </c>
      <c r="D30" s="16" t="s">
        <v>48</v>
      </c>
      <c r="E30" s="16" t="s">
        <v>35</v>
      </c>
      <c r="F30" s="16" t="s">
        <v>36</v>
      </c>
      <c r="G30" s="19">
        <v>30528135</v>
      </c>
      <c r="H30" s="19"/>
      <c r="I30" s="19">
        <f>+G30*3</f>
        <v>91584405</v>
      </c>
      <c r="J30" s="17" t="s">
        <v>37</v>
      </c>
      <c r="K30" s="17" t="s">
        <v>38</v>
      </c>
    </row>
    <row r="31" spans="1:11" ht="52.5" customHeight="1">
      <c r="A31" s="17">
        <v>80111601</v>
      </c>
      <c r="B31" s="16" t="s">
        <v>40</v>
      </c>
      <c r="C31" s="18">
        <v>44197</v>
      </c>
      <c r="D31" s="16" t="s">
        <v>48</v>
      </c>
      <c r="E31" s="16" t="s">
        <v>35</v>
      </c>
      <c r="F31" s="16" t="s">
        <v>36</v>
      </c>
      <c r="G31" s="19">
        <v>30528135</v>
      </c>
      <c r="H31" s="19"/>
      <c r="I31" s="19">
        <v>30528135</v>
      </c>
      <c r="J31" s="17" t="s">
        <v>37</v>
      </c>
      <c r="K31" s="17" t="s">
        <v>38</v>
      </c>
    </row>
    <row r="32" spans="1:11" ht="52.5" customHeight="1">
      <c r="A32" s="17">
        <v>80111601</v>
      </c>
      <c r="B32" s="16" t="s">
        <v>53</v>
      </c>
      <c r="C32" s="18">
        <v>44214</v>
      </c>
      <c r="D32" s="16" t="s">
        <v>43</v>
      </c>
      <c r="E32" s="16" t="s">
        <v>35</v>
      </c>
      <c r="F32" s="16" t="s">
        <v>36</v>
      </c>
      <c r="G32" s="19">
        <v>30528135</v>
      </c>
      <c r="H32" s="19"/>
      <c r="I32" s="19">
        <f>+G32</f>
        <v>30528135</v>
      </c>
      <c r="J32" s="17" t="s">
        <v>37</v>
      </c>
      <c r="K32" s="17" t="s">
        <v>38</v>
      </c>
    </row>
    <row r="33" spans="1:11" ht="52.5" customHeight="1">
      <c r="A33" s="17">
        <v>80111601</v>
      </c>
      <c r="B33" s="16" t="s">
        <v>54</v>
      </c>
      <c r="C33" s="18">
        <v>44214</v>
      </c>
      <c r="D33" s="16" t="s">
        <v>43</v>
      </c>
      <c r="E33" s="16" t="s">
        <v>35</v>
      </c>
      <c r="F33" s="16" t="s">
        <v>36</v>
      </c>
      <c r="G33" s="19">
        <f>2775285*11</f>
        <v>30528135</v>
      </c>
      <c r="H33" s="19"/>
      <c r="I33" s="19">
        <f>+G33</f>
        <v>30528135</v>
      </c>
      <c r="J33" s="17" t="s">
        <v>37</v>
      </c>
      <c r="K33" s="17" t="s">
        <v>38</v>
      </c>
    </row>
    <row r="34" spans="1:11" ht="52.5" customHeight="1">
      <c r="A34" s="21">
        <v>80111601</v>
      </c>
      <c r="B34" s="16" t="s">
        <v>55</v>
      </c>
      <c r="C34" s="18">
        <v>44214</v>
      </c>
      <c r="D34" s="16" t="s">
        <v>43</v>
      </c>
      <c r="E34" s="16" t="s">
        <v>35</v>
      </c>
      <c r="F34" s="16" t="s">
        <v>36</v>
      </c>
      <c r="G34" s="19">
        <v>30528135</v>
      </c>
      <c r="H34" s="19"/>
      <c r="I34" s="19">
        <v>30528135</v>
      </c>
      <c r="J34" s="17" t="s">
        <v>37</v>
      </c>
      <c r="K34" s="17" t="s">
        <v>38</v>
      </c>
    </row>
    <row r="35" spans="1:11" ht="52.5" customHeight="1">
      <c r="A35" s="21">
        <v>80111601</v>
      </c>
      <c r="B35" s="16" t="s">
        <v>55</v>
      </c>
      <c r="C35" s="18">
        <v>44214</v>
      </c>
      <c r="D35" s="16" t="s">
        <v>43</v>
      </c>
      <c r="E35" s="16" t="s">
        <v>35</v>
      </c>
      <c r="F35" s="16" t="s">
        <v>36</v>
      </c>
      <c r="G35" s="19">
        <v>30528135</v>
      </c>
      <c r="H35" s="19"/>
      <c r="I35" s="19">
        <v>30528135</v>
      </c>
      <c r="J35" s="17" t="s">
        <v>37</v>
      </c>
      <c r="K35" s="17" t="s">
        <v>38</v>
      </c>
    </row>
    <row r="36" spans="1:11" ht="52.5" customHeight="1">
      <c r="A36" s="17">
        <v>80111601</v>
      </c>
      <c r="B36" s="16" t="s">
        <v>56</v>
      </c>
      <c r="C36" s="18">
        <v>44214</v>
      </c>
      <c r="D36" s="16" t="s">
        <v>48</v>
      </c>
      <c r="E36" s="16" t="s">
        <v>35</v>
      </c>
      <c r="F36" s="16" t="s">
        <v>36</v>
      </c>
      <c r="G36" s="19">
        <v>30528135</v>
      </c>
      <c r="H36" s="19"/>
      <c r="I36" s="19">
        <f>+G36</f>
        <v>30528135</v>
      </c>
      <c r="J36" s="17" t="s">
        <v>37</v>
      </c>
      <c r="K36" s="17" t="s">
        <v>38</v>
      </c>
    </row>
    <row r="37" spans="1:11" ht="52.5" customHeight="1">
      <c r="A37" s="17">
        <v>80111601</v>
      </c>
      <c r="B37" s="16" t="s">
        <v>57</v>
      </c>
      <c r="C37" s="18">
        <v>44214</v>
      </c>
      <c r="D37" s="16" t="s">
        <v>43</v>
      </c>
      <c r="E37" s="16" t="s">
        <v>35</v>
      </c>
      <c r="F37" s="16" t="s">
        <v>36</v>
      </c>
      <c r="G37" s="19">
        <v>30528135</v>
      </c>
      <c r="H37" s="19"/>
      <c r="I37" s="19">
        <v>30528135</v>
      </c>
      <c r="J37" s="17" t="s">
        <v>37</v>
      </c>
      <c r="K37" s="17" t="s">
        <v>38</v>
      </c>
    </row>
    <row r="38" spans="1:11" ht="52.5" customHeight="1">
      <c r="A38" s="17">
        <v>851015</v>
      </c>
      <c r="B38" s="16" t="s">
        <v>58</v>
      </c>
      <c r="C38" s="18">
        <v>44197</v>
      </c>
      <c r="D38" s="16" t="s">
        <v>41</v>
      </c>
      <c r="E38" s="16" t="s">
        <v>59</v>
      </c>
      <c r="F38" s="16" t="s">
        <v>60</v>
      </c>
      <c r="G38" s="19">
        <v>1352004182.958</v>
      </c>
      <c r="H38" s="19"/>
      <c r="I38" s="19">
        <f>+G38</f>
        <v>1352004182.958</v>
      </c>
      <c r="J38" s="17" t="s">
        <v>37</v>
      </c>
      <c r="K38" s="17" t="s">
        <v>38</v>
      </c>
    </row>
    <row r="39" spans="1:11" ht="52.5" customHeight="1">
      <c r="A39" s="17">
        <v>851015</v>
      </c>
      <c r="B39" s="16" t="s">
        <v>61</v>
      </c>
      <c r="C39" s="18">
        <v>44197</v>
      </c>
      <c r="D39" s="16" t="s">
        <v>41</v>
      </c>
      <c r="E39" s="16" t="s">
        <v>59</v>
      </c>
      <c r="F39" s="16" t="s">
        <v>60</v>
      </c>
      <c r="G39" s="19">
        <v>320102640</v>
      </c>
      <c r="H39" s="19"/>
      <c r="I39" s="19">
        <v>320102640</v>
      </c>
      <c r="J39" s="17" t="s">
        <v>37</v>
      </c>
      <c r="K39" s="17" t="s">
        <v>38</v>
      </c>
    </row>
    <row r="40" spans="1:11" ht="52.5" customHeight="1">
      <c r="A40" s="17">
        <v>851015</v>
      </c>
      <c r="B40" s="16" t="s">
        <v>62</v>
      </c>
      <c r="C40" s="18">
        <v>44197</v>
      </c>
      <c r="D40" s="16" t="s">
        <v>41</v>
      </c>
      <c r="E40" s="16" t="s">
        <v>59</v>
      </c>
      <c r="F40" s="16" t="s">
        <v>60</v>
      </c>
      <c r="G40" s="19">
        <v>46380932.52</v>
      </c>
      <c r="H40" s="19"/>
      <c r="I40" s="19">
        <v>46380932.52</v>
      </c>
      <c r="J40" s="17" t="s">
        <v>37</v>
      </c>
      <c r="K40" s="17" t="s">
        <v>38</v>
      </c>
    </row>
    <row r="41" spans="1:11" ht="52.5" customHeight="1">
      <c r="A41" s="17">
        <v>851015</v>
      </c>
      <c r="B41" s="16" t="s">
        <v>63</v>
      </c>
      <c r="C41" s="18">
        <v>44197</v>
      </c>
      <c r="D41" s="16" t="s">
        <v>41</v>
      </c>
      <c r="E41" s="16" t="s">
        <v>59</v>
      </c>
      <c r="F41" s="16" t="s">
        <v>60</v>
      </c>
      <c r="G41" s="19">
        <v>350657892</v>
      </c>
      <c r="H41" s="19"/>
      <c r="I41" s="19">
        <v>350657892</v>
      </c>
      <c r="J41" s="17" t="s">
        <v>37</v>
      </c>
      <c r="K41" s="17" t="s">
        <v>38</v>
      </c>
    </row>
    <row r="42" spans="1:11" ht="52.5" customHeight="1">
      <c r="A42" s="17">
        <v>851015</v>
      </c>
      <c r="B42" s="16" t="s">
        <v>64</v>
      </c>
      <c r="C42" s="18">
        <v>44197</v>
      </c>
      <c r="D42" s="16" t="s">
        <v>41</v>
      </c>
      <c r="E42" s="16" t="s">
        <v>59</v>
      </c>
      <c r="F42" s="16" t="s">
        <v>60</v>
      </c>
      <c r="G42" s="19">
        <v>970008000</v>
      </c>
      <c r="H42" s="19"/>
      <c r="I42" s="19">
        <v>970008000</v>
      </c>
      <c r="J42" s="17" t="s">
        <v>37</v>
      </c>
      <c r="K42" s="17" t="s">
        <v>38</v>
      </c>
    </row>
    <row r="43" spans="1:11" ht="52.5" customHeight="1">
      <c r="A43" s="17">
        <v>851015</v>
      </c>
      <c r="B43" s="16" t="s">
        <v>65</v>
      </c>
      <c r="C43" s="18">
        <v>44197</v>
      </c>
      <c r="D43" s="16" t="s">
        <v>41</v>
      </c>
      <c r="E43" s="16" t="s">
        <v>59</v>
      </c>
      <c r="F43" s="16" t="s">
        <v>66</v>
      </c>
      <c r="G43" s="19">
        <v>420191148</v>
      </c>
      <c r="H43" s="19"/>
      <c r="I43" s="19">
        <v>420191148</v>
      </c>
      <c r="J43" s="17" t="s">
        <v>37</v>
      </c>
      <c r="K43" s="17" t="s">
        <v>38</v>
      </c>
    </row>
    <row r="44" spans="1:11" ht="52.5" customHeight="1">
      <c r="A44" s="17">
        <v>851015</v>
      </c>
      <c r="B44" s="16" t="s">
        <v>67</v>
      </c>
      <c r="C44" s="18">
        <v>44197</v>
      </c>
      <c r="D44" s="16" t="s">
        <v>41</v>
      </c>
      <c r="E44" s="16" t="s">
        <v>59</v>
      </c>
      <c r="F44" s="16" t="s">
        <v>66</v>
      </c>
      <c r="G44" s="19">
        <v>246244269</v>
      </c>
      <c r="H44" s="19"/>
      <c r="I44" s="19">
        <v>246898830</v>
      </c>
      <c r="J44" s="17" t="s">
        <v>37</v>
      </c>
      <c r="K44" s="17" t="s">
        <v>38</v>
      </c>
    </row>
    <row r="45" spans="1:11" ht="52.5" customHeight="1">
      <c r="A45" s="17">
        <v>851015</v>
      </c>
      <c r="B45" s="16" t="s">
        <v>68</v>
      </c>
      <c r="C45" s="18">
        <v>44197</v>
      </c>
      <c r="D45" s="16" t="s">
        <v>41</v>
      </c>
      <c r="E45" s="16" t="s">
        <v>59</v>
      </c>
      <c r="F45" s="16" t="s">
        <v>66</v>
      </c>
      <c r="G45" s="19">
        <v>267353874.4968</v>
      </c>
      <c r="H45" s="19"/>
      <c r="I45" s="19">
        <v>267353874.4968</v>
      </c>
      <c r="J45" s="17" t="s">
        <v>37</v>
      </c>
      <c r="K45" s="17" t="s">
        <v>38</v>
      </c>
    </row>
    <row r="46" spans="1:11" ht="52.5" customHeight="1">
      <c r="A46" s="17">
        <v>851015</v>
      </c>
      <c r="B46" s="16" t="s">
        <v>69</v>
      </c>
      <c r="C46" s="18">
        <v>44197</v>
      </c>
      <c r="D46" s="16" t="s">
        <v>41</v>
      </c>
      <c r="E46" s="16" t="s">
        <v>59</v>
      </c>
      <c r="F46" s="16" t="s">
        <v>66</v>
      </c>
      <c r="G46" s="19">
        <v>249002778.1488</v>
      </c>
      <c r="H46" s="19"/>
      <c r="I46" s="19">
        <v>249002778.1488</v>
      </c>
      <c r="J46" s="17" t="s">
        <v>37</v>
      </c>
      <c r="K46" s="17" t="s">
        <v>38</v>
      </c>
    </row>
    <row r="47" spans="1:11" ht="52.5" customHeight="1">
      <c r="A47" s="17">
        <v>851015</v>
      </c>
      <c r="B47" s="16" t="s">
        <v>70</v>
      </c>
      <c r="C47" s="18">
        <v>44197</v>
      </c>
      <c r="D47" s="16" t="s">
        <v>41</v>
      </c>
      <c r="E47" s="16" t="s">
        <v>59</v>
      </c>
      <c r="F47" s="16" t="s">
        <v>66</v>
      </c>
      <c r="G47" s="19">
        <v>246244269.3984</v>
      </c>
      <c r="H47" s="19"/>
      <c r="I47" s="19">
        <v>246244269.3984</v>
      </c>
      <c r="J47" s="17" t="s">
        <v>37</v>
      </c>
      <c r="K47" s="17" t="s">
        <v>38</v>
      </c>
    </row>
    <row r="48" spans="1:11" ht="52.5" customHeight="1">
      <c r="A48" s="17">
        <v>851015</v>
      </c>
      <c r="B48" s="16" t="s">
        <v>71</v>
      </c>
      <c r="C48" s="18">
        <v>44197</v>
      </c>
      <c r="D48" s="16" t="s">
        <v>41</v>
      </c>
      <c r="E48" s="16" t="s">
        <v>59</v>
      </c>
      <c r="F48" s="16" t="s">
        <v>66</v>
      </c>
      <c r="G48" s="19">
        <v>263262865.7568</v>
      </c>
      <c r="H48" s="19"/>
      <c r="I48" s="19">
        <v>263262865.7568</v>
      </c>
      <c r="J48" s="17" t="s">
        <v>37</v>
      </c>
      <c r="K48" s="17" t="s">
        <v>38</v>
      </c>
    </row>
    <row r="49" spans="1:11" ht="52.5" customHeight="1">
      <c r="A49" s="17">
        <v>851015</v>
      </c>
      <c r="B49" s="16" t="s">
        <v>72</v>
      </c>
      <c r="C49" s="18">
        <v>44197</v>
      </c>
      <c r="D49" s="16" t="s">
        <v>41</v>
      </c>
      <c r="E49" s="16" t="s">
        <v>59</v>
      </c>
      <c r="F49" s="16" t="s">
        <v>66</v>
      </c>
      <c r="G49" s="19">
        <v>245870234.3136</v>
      </c>
      <c r="H49" s="19"/>
      <c r="I49" s="19">
        <v>245870234.3136</v>
      </c>
      <c r="J49" s="17" t="s">
        <v>37</v>
      </c>
      <c r="K49" s="17" t="s">
        <v>38</v>
      </c>
    </row>
    <row r="50" spans="1:11" ht="52.5" customHeight="1">
      <c r="A50" s="17">
        <v>851015</v>
      </c>
      <c r="B50" s="16" t="s">
        <v>73</v>
      </c>
      <c r="C50" s="18">
        <v>44197</v>
      </c>
      <c r="D50" s="16" t="s">
        <v>41</v>
      </c>
      <c r="E50" s="16" t="s">
        <v>59</v>
      </c>
      <c r="F50" s="16" t="s">
        <v>66</v>
      </c>
      <c r="G50" s="19">
        <v>253888611.444</v>
      </c>
      <c r="H50" s="19"/>
      <c r="I50" s="19">
        <v>253888611.444</v>
      </c>
      <c r="J50" s="17" t="s">
        <v>37</v>
      </c>
      <c r="K50" s="17" t="s">
        <v>38</v>
      </c>
    </row>
    <row r="51" spans="1:11" ht="52.5" customHeight="1">
      <c r="A51" s="17">
        <v>851015</v>
      </c>
      <c r="B51" s="16" t="s">
        <v>74</v>
      </c>
      <c r="C51" s="18">
        <v>44197</v>
      </c>
      <c r="D51" s="16" t="s">
        <v>41</v>
      </c>
      <c r="E51" s="16" t="s">
        <v>59</v>
      </c>
      <c r="F51" s="16" t="s">
        <v>66</v>
      </c>
      <c r="G51" s="19">
        <v>254870453.5416</v>
      </c>
      <c r="H51" s="19"/>
      <c r="I51" s="19">
        <v>254870453.5416</v>
      </c>
      <c r="J51" s="17" t="s">
        <v>37</v>
      </c>
      <c r="K51" s="17" t="s">
        <v>38</v>
      </c>
    </row>
    <row r="52" spans="1:11" ht="52.5" customHeight="1">
      <c r="A52" s="17">
        <v>851015</v>
      </c>
      <c r="B52" s="16" t="s">
        <v>75</v>
      </c>
      <c r="C52" s="18">
        <v>44197</v>
      </c>
      <c r="D52" s="16" t="s">
        <v>41</v>
      </c>
      <c r="E52" s="16" t="s">
        <v>59</v>
      </c>
      <c r="F52" s="16" t="s">
        <v>66</v>
      </c>
      <c r="G52" s="19">
        <v>246291023.784</v>
      </c>
      <c r="H52" s="19"/>
      <c r="I52" s="19">
        <v>246992339.56800002</v>
      </c>
      <c r="J52" s="17" t="s">
        <v>37</v>
      </c>
      <c r="K52" s="17" t="s">
        <v>38</v>
      </c>
    </row>
    <row r="53" spans="1:11" ht="52.5" customHeight="1">
      <c r="A53" s="17">
        <v>851015</v>
      </c>
      <c r="B53" s="16" t="s">
        <v>76</v>
      </c>
      <c r="C53" s="18">
        <v>44197</v>
      </c>
      <c r="D53" s="16" t="s">
        <v>41</v>
      </c>
      <c r="E53" s="16" t="s">
        <v>59</v>
      </c>
      <c r="F53" s="16" t="s">
        <v>66</v>
      </c>
      <c r="G53" s="19">
        <v>275512514.78400004</v>
      </c>
      <c r="H53" s="19"/>
      <c r="I53" s="19">
        <v>275512514.78400004</v>
      </c>
      <c r="J53" s="17" t="s">
        <v>37</v>
      </c>
      <c r="K53" s="17" t="s">
        <v>38</v>
      </c>
    </row>
    <row r="54" spans="1:11" ht="52.5" customHeight="1">
      <c r="A54" s="17">
        <v>851015</v>
      </c>
      <c r="B54" s="16" t="s">
        <v>77</v>
      </c>
      <c r="C54" s="18">
        <v>44197</v>
      </c>
      <c r="D54" s="16" t="s">
        <v>41</v>
      </c>
      <c r="E54" s="16" t="s">
        <v>59</v>
      </c>
      <c r="F54" s="16" t="s">
        <v>66</v>
      </c>
      <c r="G54" s="19">
        <v>304243084.7352</v>
      </c>
      <c r="H54" s="19"/>
      <c r="I54" s="19">
        <v>304243084.7352</v>
      </c>
      <c r="J54" s="17" t="s">
        <v>37</v>
      </c>
      <c r="K54" s="17" t="s">
        <v>38</v>
      </c>
    </row>
    <row r="55" spans="1:11" ht="52.5" customHeight="1">
      <c r="A55" s="17">
        <v>851015</v>
      </c>
      <c r="B55" s="16" t="s">
        <v>78</v>
      </c>
      <c r="C55" s="18">
        <v>44197</v>
      </c>
      <c r="D55" s="16" t="s">
        <v>41</v>
      </c>
      <c r="E55" s="16" t="s">
        <v>59</v>
      </c>
      <c r="F55" s="16" t="s">
        <v>66</v>
      </c>
      <c r="G55" s="19">
        <v>245940365.892</v>
      </c>
      <c r="H55" s="19"/>
      <c r="I55" s="19">
        <v>245940365.892</v>
      </c>
      <c r="J55" s="17" t="s">
        <v>37</v>
      </c>
      <c r="K55" s="17" t="s">
        <v>38</v>
      </c>
    </row>
    <row r="56" spans="1:11" ht="52.5" customHeight="1">
      <c r="A56" s="17">
        <v>851015</v>
      </c>
      <c r="B56" s="16" t="s">
        <v>79</v>
      </c>
      <c r="C56" s="18">
        <v>44197</v>
      </c>
      <c r="D56" s="16" t="s">
        <v>41</v>
      </c>
      <c r="E56" s="16" t="s">
        <v>59</v>
      </c>
      <c r="F56" s="16" t="s">
        <v>66</v>
      </c>
      <c r="G56" s="19">
        <v>280328216.5008</v>
      </c>
      <c r="H56" s="19"/>
      <c r="I56" s="19">
        <v>280328216.5008</v>
      </c>
      <c r="J56" s="17" t="s">
        <v>37</v>
      </c>
      <c r="K56" s="17" t="s">
        <v>38</v>
      </c>
    </row>
    <row r="57" spans="1:11" ht="52.5" customHeight="1">
      <c r="A57" s="17">
        <v>851015</v>
      </c>
      <c r="B57" s="16" t="s">
        <v>80</v>
      </c>
      <c r="C57" s="18">
        <v>44197</v>
      </c>
      <c r="D57" s="16" t="s">
        <v>41</v>
      </c>
      <c r="E57" s="16" t="s">
        <v>59</v>
      </c>
      <c r="F57" s="16" t="s">
        <v>66</v>
      </c>
      <c r="G57" s="19">
        <v>250288523.7528</v>
      </c>
      <c r="H57" s="19"/>
      <c r="I57" s="19">
        <v>250288523.7528</v>
      </c>
      <c r="J57" s="17" t="s">
        <v>37</v>
      </c>
      <c r="K57" s="17" t="s">
        <v>38</v>
      </c>
    </row>
    <row r="58" spans="1:11" ht="52.5" customHeight="1">
      <c r="A58" s="17">
        <v>851015</v>
      </c>
      <c r="B58" s="16" t="s">
        <v>81</v>
      </c>
      <c r="C58" s="18">
        <v>44197</v>
      </c>
      <c r="D58" s="16" t="s">
        <v>41</v>
      </c>
      <c r="E58" s="16" t="s">
        <v>59</v>
      </c>
      <c r="F58" s="16" t="s">
        <v>66</v>
      </c>
      <c r="G58" s="19">
        <v>252158699.1768</v>
      </c>
      <c r="H58" s="19"/>
      <c r="I58" s="19">
        <v>252158699.1768</v>
      </c>
      <c r="J58" s="17" t="s">
        <v>37</v>
      </c>
      <c r="K58" s="17" t="s">
        <v>38</v>
      </c>
    </row>
    <row r="59" spans="1:11" ht="52.5" customHeight="1">
      <c r="A59" s="17">
        <v>851015</v>
      </c>
      <c r="B59" s="16" t="s">
        <v>82</v>
      </c>
      <c r="C59" s="18">
        <v>44197</v>
      </c>
      <c r="D59" s="16" t="s">
        <v>41</v>
      </c>
      <c r="E59" s="16" t="s">
        <v>59</v>
      </c>
      <c r="F59" s="16" t="s">
        <v>66</v>
      </c>
      <c r="G59" s="19">
        <v>246010497.4704</v>
      </c>
      <c r="H59" s="19"/>
      <c r="I59" s="19">
        <v>246010497.4704</v>
      </c>
      <c r="J59" s="17" t="s">
        <v>37</v>
      </c>
      <c r="K59" s="17" t="s">
        <v>38</v>
      </c>
    </row>
    <row r="60" spans="1:11" ht="52.5" customHeight="1">
      <c r="A60" s="17">
        <v>851015</v>
      </c>
      <c r="B60" s="16" t="s">
        <v>83</v>
      </c>
      <c r="C60" s="18">
        <v>44197</v>
      </c>
      <c r="D60" s="16" t="s">
        <v>41</v>
      </c>
      <c r="E60" s="16" t="s">
        <v>59</v>
      </c>
      <c r="F60" s="16" t="s">
        <v>66</v>
      </c>
      <c r="G60" s="19">
        <v>247413129.0384</v>
      </c>
      <c r="H60" s="19"/>
      <c r="I60" s="19">
        <v>247413129.0384</v>
      </c>
      <c r="J60" s="17" t="s">
        <v>37</v>
      </c>
      <c r="K60" s="17" t="s">
        <v>38</v>
      </c>
    </row>
    <row r="61" spans="1:11" ht="52.5" customHeight="1">
      <c r="A61" s="17">
        <v>851015</v>
      </c>
      <c r="B61" s="16" t="s">
        <v>84</v>
      </c>
      <c r="C61" s="18">
        <v>44197</v>
      </c>
      <c r="D61" s="16" t="s">
        <v>41</v>
      </c>
      <c r="E61" s="16" t="s">
        <v>59</v>
      </c>
      <c r="F61" s="16" t="s">
        <v>66</v>
      </c>
      <c r="G61" s="19">
        <v>256506857.0376</v>
      </c>
      <c r="H61" s="19"/>
      <c r="I61" s="19">
        <v>256506857.0376</v>
      </c>
      <c r="J61" s="17" t="s">
        <v>37</v>
      </c>
      <c r="K61" s="17" t="s">
        <v>38</v>
      </c>
    </row>
    <row r="62" spans="1:11" ht="52.5" customHeight="1">
      <c r="A62" s="17">
        <v>851015</v>
      </c>
      <c r="B62" s="16" t="s">
        <v>85</v>
      </c>
      <c r="C62" s="18">
        <v>44197</v>
      </c>
      <c r="D62" s="16" t="s">
        <v>41</v>
      </c>
      <c r="E62" s="16" t="s">
        <v>59</v>
      </c>
      <c r="F62" s="16" t="s">
        <v>66</v>
      </c>
      <c r="G62" s="19">
        <v>248044313.244</v>
      </c>
      <c r="H62" s="19"/>
      <c r="I62" s="19">
        <v>248044313.244</v>
      </c>
      <c r="J62" s="17" t="s">
        <v>37</v>
      </c>
      <c r="K62" s="17" t="s">
        <v>38</v>
      </c>
    </row>
    <row r="63" spans="1:11" ht="52.5" customHeight="1">
      <c r="A63" s="17">
        <v>851015</v>
      </c>
      <c r="B63" s="16" t="s">
        <v>86</v>
      </c>
      <c r="C63" s="18">
        <v>44197</v>
      </c>
      <c r="D63" s="16" t="s">
        <v>41</v>
      </c>
      <c r="E63" s="16" t="s">
        <v>59</v>
      </c>
      <c r="F63" s="16" t="s">
        <v>66</v>
      </c>
      <c r="G63" s="19">
        <v>247530015.0024</v>
      </c>
      <c r="H63" s="19"/>
      <c r="I63" s="19">
        <v>247530015.0024</v>
      </c>
      <c r="J63" s="17" t="s">
        <v>37</v>
      </c>
      <c r="K63" s="17" t="s">
        <v>38</v>
      </c>
    </row>
    <row r="64" spans="1:11" ht="52.5" customHeight="1">
      <c r="A64" s="17">
        <v>851015</v>
      </c>
      <c r="B64" s="16" t="s">
        <v>87</v>
      </c>
      <c r="C64" s="18">
        <v>44197</v>
      </c>
      <c r="D64" s="16" t="s">
        <v>41</v>
      </c>
      <c r="E64" s="16" t="s">
        <v>59</v>
      </c>
      <c r="F64" s="16" t="s">
        <v>88</v>
      </c>
      <c r="G64" s="19">
        <v>1086626934.024982</v>
      </c>
      <c r="H64" s="19"/>
      <c r="I64" s="19">
        <v>1086626934.024982</v>
      </c>
      <c r="J64" s="17" t="s">
        <v>37</v>
      </c>
      <c r="K64" s="17" t="s">
        <v>38</v>
      </c>
    </row>
    <row r="65" spans="1:11" ht="52.5" customHeight="1">
      <c r="A65" s="17">
        <v>80131502</v>
      </c>
      <c r="B65" s="16" t="s">
        <v>89</v>
      </c>
      <c r="C65" s="18">
        <v>44197</v>
      </c>
      <c r="D65" s="16" t="s">
        <v>41</v>
      </c>
      <c r="E65" s="16" t="s">
        <v>90</v>
      </c>
      <c r="F65" s="16" t="s">
        <v>91</v>
      </c>
      <c r="G65" s="19">
        <v>25000000</v>
      </c>
      <c r="H65" s="19"/>
      <c r="I65" s="19">
        <v>25000000</v>
      </c>
      <c r="J65" s="21" t="s">
        <v>37</v>
      </c>
      <c r="K65" s="22" t="s">
        <v>38</v>
      </c>
    </row>
    <row r="66" spans="1:11" ht="45">
      <c r="A66" s="17">
        <v>801015</v>
      </c>
      <c r="B66" s="16" t="s">
        <v>92</v>
      </c>
      <c r="C66" s="18">
        <v>44317</v>
      </c>
      <c r="D66" s="16" t="s">
        <v>46</v>
      </c>
      <c r="E66" s="16" t="s">
        <v>93</v>
      </c>
      <c r="F66" s="16" t="s">
        <v>36</v>
      </c>
      <c r="G66" s="19">
        <v>30000000</v>
      </c>
      <c r="H66" s="19"/>
      <c r="I66" s="19">
        <f>+G66</f>
        <v>30000000</v>
      </c>
      <c r="J66" s="21" t="s">
        <v>37</v>
      </c>
      <c r="K66" s="22" t="s">
        <v>38</v>
      </c>
    </row>
    <row r="67" spans="1:11" ht="52.5" customHeight="1">
      <c r="A67" s="17">
        <v>80131502</v>
      </c>
      <c r="B67" s="16" t="s">
        <v>94</v>
      </c>
      <c r="C67" s="18">
        <v>44440</v>
      </c>
      <c r="D67" s="16" t="s">
        <v>41</v>
      </c>
      <c r="E67" s="16" t="s">
        <v>90</v>
      </c>
      <c r="F67" s="16" t="s">
        <v>36</v>
      </c>
      <c r="G67" s="19">
        <v>2500000</v>
      </c>
      <c r="H67" s="19"/>
      <c r="I67" s="19">
        <f>+G67</f>
        <v>2500000</v>
      </c>
      <c r="J67" s="21" t="s">
        <v>37</v>
      </c>
      <c r="K67" s="22" t="s">
        <v>38</v>
      </c>
    </row>
    <row r="68" spans="1:12" ht="85.5" customHeight="1">
      <c r="A68" s="17" t="s">
        <v>95</v>
      </c>
      <c r="B68" s="16" t="s">
        <v>96</v>
      </c>
      <c r="C68" s="18">
        <v>44228</v>
      </c>
      <c r="D68" s="16" t="s">
        <v>97</v>
      </c>
      <c r="E68" s="16" t="s">
        <v>93</v>
      </c>
      <c r="F68" s="16" t="s">
        <v>36</v>
      </c>
      <c r="G68" s="19">
        <v>40000000</v>
      </c>
      <c r="H68" s="19"/>
      <c r="I68" s="19">
        <f>+G68</f>
        <v>40000000</v>
      </c>
      <c r="J68" s="17" t="s">
        <v>37</v>
      </c>
      <c r="K68" s="23" t="s">
        <v>38</v>
      </c>
      <c r="L68" s="24">
        <f>16/20</f>
        <v>0.8</v>
      </c>
    </row>
    <row r="69" spans="1:12" ht="33.75">
      <c r="A69" s="17" t="s">
        <v>98</v>
      </c>
      <c r="B69" s="16" t="s">
        <v>99</v>
      </c>
      <c r="C69" s="18">
        <v>44440</v>
      </c>
      <c r="D69" s="16" t="s">
        <v>100</v>
      </c>
      <c r="E69" s="16" t="s">
        <v>101</v>
      </c>
      <c r="F69" s="16" t="s">
        <v>36</v>
      </c>
      <c r="G69" s="19">
        <v>45000000</v>
      </c>
      <c r="H69" s="19"/>
      <c r="I69" s="19">
        <f>+G69</f>
        <v>45000000</v>
      </c>
      <c r="J69" s="17" t="s">
        <v>37</v>
      </c>
      <c r="K69" s="23" t="s">
        <v>38</v>
      </c>
      <c r="L69" s="24"/>
    </row>
    <row r="70" spans="1:11" ht="52.5" customHeight="1">
      <c r="A70" s="17" t="s">
        <v>102</v>
      </c>
      <c r="B70" s="16" t="s">
        <v>103</v>
      </c>
      <c r="C70" s="18">
        <v>44228</v>
      </c>
      <c r="D70" s="16" t="s">
        <v>104</v>
      </c>
      <c r="E70" s="16" t="s">
        <v>105</v>
      </c>
      <c r="F70" s="16" t="s">
        <v>36</v>
      </c>
      <c r="G70" s="19">
        <v>5000000</v>
      </c>
      <c r="H70" s="19">
        <v>5000000</v>
      </c>
      <c r="I70" s="19">
        <v>5000000</v>
      </c>
      <c r="J70" s="17" t="s">
        <v>37</v>
      </c>
      <c r="K70" s="23" t="s">
        <v>38</v>
      </c>
    </row>
    <row r="71" spans="1:11" ht="52.5" customHeight="1">
      <c r="A71" s="17">
        <v>801416</v>
      </c>
      <c r="B71" s="16" t="s">
        <v>106</v>
      </c>
      <c r="C71" s="25">
        <v>44228</v>
      </c>
      <c r="D71" s="26" t="s">
        <v>43</v>
      </c>
      <c r="E71" s="26" t="s">
        <v>107</v>
      </c>
      <c r="F71" s="16" t="s">
        <v>36</v>
      </c>
      <c r="G71" s="19">
        <v>50000000</v>
      </c>
      <c r="H71" s="19"/>
      <c r="I71" s="19">
        <f aca="true" t="shared" si="0" ref="I71:I79">+G71</f>
        <v>50000000</v>
      </c>
      <c r="J71" s="17" t="s">
        <v>37</v>
      </c>
      <c r="K71" s="17" t="s">
        <v>38</v>
      </c>
    </row>
    <row r="72" spans="1:11" ht="52.5" customHeight="1">
      <c r="A72" s="17">
        <v>801416</v>
      </c>
      <c r="B72" s="16" t="s">
        <v>108</v>
      </c>
      <c r="C72" s="25">
        <v>44242</v>
      </c>
      <c r="D72" s="26" t="s">
        <v>43</v>
      </c>
      <c r="E72" s="26" t="s">
        <v>107</v>
      </c>
      <c r="F72" s="16" t="s">
        <v>36</v>
      </c>
      <c r="G72" s="19">
        <v>10000000</v>
      </c>
      <c r="H72" s="19"/>
      <c r="I72" s="19">
        <f t="shared" si="0"/>
        <v>10000000</v>
      </c>
      <c r="J72" s="17" t="s">
        <v>37</v>
      </c>
      <c r="K72" s="17" t="s">
        <v>38</v>
      </c>
    </row>
    <row r="73" spans="1:11" ht="52.5" customHeight="1">
      <c r="A73" s="17">
        <v>801416</v>
      </c>
      <c r="B73" s="16" t="s">
        <v>109</v>
      </c>
      <c r="C73" s="25">
        <v>44242</v>
      </c>
      <c r="D73" s="26" t="s">
        <v>110</v>
      </c>
      <c r="E73" s="26" t="s">
        <v>107</v>
      </c>
      <c r="F73" s="16" t="s">
        <v>36</v>
      </c>
      <c r="G73" s="19">
        <v>10000000</v>
      </c>
      <c r="H73" s="19"/>
      <c r="I73" s="19">
        <f>+G73</f>
        <v>10000000</v>
      </c>
      <c r="J73" s="17" t="s">
        <v>37</v>
      </c>
      <c r="K73" s="17" t="s">
        <v>38</v>
      </c>
    </row>
    <row r="74" spans="1:11" ht="52.5" customHeight="1">
      <c r="A74" s="17">
        <v>801416</v>
      </c>
      <c r="B74" s="16" t="s">
        <v>111</v>
      </c>
      <c r="C74" s="25">
        <v>44242</v>
      </c>
      <c r="D74" s="26" t="s">
        <v>110</v>
      </c>
      <c r="E74" s="26" t="s">
        <v>107</v>
      </c>
      <c r="F74" s="16" t="s">
        <v>36</v>
      </c>
      <c r="G74" s="19">
        <v>5000000</v>
      </c>
      <c r="H74" s="19"/>
      <c r="I74" s="19">
        <f>+G74</f>
        <v>5000000</v>
      </c>
      <c r="J74" s="17" t="s">
        <v>37</v>
      </c>
      <c r="K74" s="17" t="s">
        <v>38</v>
      </c>
    </row>
    <row r="75" spans="1:11" ht="52.5" customHeight="1">
      <c r="A75" s="17">
        <v>801416</v>
      </c>
      <c r="B75" s="16" t="s">
        <v>112</v>
      </c>
      <c r="C75" s="25">
        <v>44228</v>
      </c>
      <c r="D75" s="26" t="s">
        <v>43</v>
      </c>
      <c r="E75" s="26" t="s">
        <v>107</v>
      </c>
      <c r="F75" s="16" t="s">
        <v>36</v>
      </c>
      <c r="G75" s="19">
        <v>6000000</v>
      </c>
      <c r="H75" s="19"/>
      <c r="I75" s="19">
        <f t="shared" si="0"/>
        <v>6000000</v>
      </c>
      <c r="J75" s="17" t="s">
        <v>37</v>
      </c>
      <c r="K75" s="17" t="s">
        <v>38</v>
      </c>
    </row>
    <row r="76" spans="1:11" ht="52.5" customHeight="1">
      <c r="A76" s="17">
        <v>801416</v>
      </c>
      <c r="B76" s="16" t="s">
        <v>113</v>
      </c>
      <c r="C76" s="25">
        <v>44228</v>
      </c>
      <c r="D76" s="26" t="s">
        <v>43</v>
      </c>
      <c r="E76" s="26" t="s">
        <v>107</v>
      </c>
      <c r="F76" s="16" t="s">
        <v>36</v>
      </c>
      <c r="G76" s="19">
        <v>2000000</v>
      </c>
      <c r="H76" s="19"/>
      <c r="I76" s="19">
        <f t="shared" si="0"/>
        <v>2000000</v>
      </c>
      <c r="J76" s="17" t="s">
        <v>37</v>
      </c>
      <c r="K76" s="17" t="s">
        <v>38</v>
      </c>
    </row>
    <row r="77" spans="1:11" ht="52.5" customHeight="1">
      <c r="A77" s="17">
        <v>801416</v>
      </c>
      <c r="B77" s="16" t="s">
        <v>114</v>
      </c>
      <c r="C77" s="25">
        <v>44228</v>
      </c>
      <c r="D77" s="26" t="s">
        <v>115</v>
      </c>
      <c r="E77" s="26" t="s">
        <v>107</v>
      </c>
      <c r="F77" s="16" t="s">
        <v>36</v>
      </c>
      <c r="G77" s="19">
        <v>34000000</v>
      </c>
      <c r="H77" s="19"/>
      <c r="I77" s="19">
        <f t="shared" si="0"/>
        <v>34000000</v>
      </c>
      <c r="J77" s="17" t="s">
        <v>37</v>
      </c>
      <c r="K77" s="17" t="s">
        <v>38</v>
      </c>
    </row>
    <row r="78" spans="1:11" ht="52.5" customHeight="1">
      <c r="A78" s="17">
        <v>801416</v>
      </c>
      <c r="B78" s="16" t="s">
        <v>116</v>
      </c>
      <c r="C78" s="25">
        <v>44242</v>
      </c>
      <c r="D78" s="26" t="s">
        <v>43</v>
      </c>
      <c r="E78" s="26" t="s">
        <v>107</v>
      </c>
      <c r="F78" s="16" t="s">
        <v>36</v>
      </c>
      <c r="G78" s="19">
        <v>12000000</v>
      </c>
      <c r="H78" s="19"/>
      <c r="I78" s="19">
        <f t="shared" si="0"/>
        <v>12000000</v>
      </c>
      <c r="J78" s="17" t="s">
        <v>37</v>
      </c>
      <c r="K78" s="17" t="s">
        <v>38</v>
      </c>
    </row>
    <row r="79" spans="1:11" ht="52.5" customHeight="1">
      <c r="A79" s="17">
        <v>801416</v>
      </c>
      <c r="B79" s="16" t="s">
        <v>117</v>
      </c>
      <c r="C79" s="25">
        <v>44242</v>
      </c>
      <c r="D79" s="26" t="s">
        <v>43</v>
      </c>
      <c r="E79" s="26" t="s">
        <v>107</v>
      </c>
      <c r="F79" s="16" t="s">
        <v>36</v>
      </c>
      <c r="G79" s="19">
        <v>6000000</v>
      </c>
      <c r="H79" s="19"/>
      <c r="I79" s="19">
        <f t="shared" si="0"/>
        <v>6000000</v>
      </c>
      <c r="J79" s="17" t="s">
        <v>37</v>
      </c>
      <c r="K79" s="17" t="s">
        <v>38</v>
      </c>
    </row>
    <row r="80" spans="1:11" ht="52.5" customHeight="1">
      <c r="A80" s="17">
        <v>801416</v>
      </c>
      <c r="B80" s="16" t="s">
        <v>118</v>
      </c>
      <c r="C80" s="25">
        <v>44242</v>
      </c>
      <c r="D80" s="26" t="s">
        <v>43</v>
      </c>
      <c r="E80" s="26" t="s">
        <v>107</v>
      </c>
      <c r="F80" s="16" t="s">
        <v>36</v>
      </c>
      <c r="G80" s="19">
        <v>4000000</v>
      </c>
      <c r="H80" s="19"/>
      <c r="I80" s="19">
        <v>4000000</v>
      </c>
      <c r="J80" s="17" t="s">
        <v>37</v>
      </c>
      <c r="K80" s="17" t="s">
        <v>38</v>
      </c>
    </row>
    <row r="81" spans="1:11" ht="52.5" customHeight="1">
      <c r="A81" s="17">
        <v>521615</v>
      </c>
      <c r="B81" s="16" t="s">
        <v>119</v>
      </c>
      <c r="C81" s="25">
        <v>44242</v>
      </c>
      <c r="D81" s="26" t="s">
        <v>43</v>
      </c>
      <c r="E81" s="26" t="s">
        <v>107</v>
      </c>
      <c r="F81" s="16" t="s">
        <v>36</v>
      </c>
      <c r="G81" s="19">
        <v>80000000</v>
      </c>
      <c r="H81" s="19"/>
      <c r="I81" s="19">
        <f>+G81</f>
        <v>80000000</v>
      </c>
      <c r="J81" s="17"/>
      <c r="K81" s="17"/>
    </row>
    <row r="82" spans="1:11" ht="52.5" customHeight="1">
      <c r="A82" s="17">
        <v>43211</v>
      </c>
      <c r="B82" s="16" t="s">
        <v>120</v>
      </c>
      <c r="C82" s="25" t="s">
        <v>121</v>
      </c>
      <c r="D82" s="26" t="s">
        <v>121</v>
      </c>
      <c r="E82" s="26" t="s">
        <v>107</v>
      </c>
      <c r="F82" s="16" t="s">
        <v>36</v>
      </c>
      <c r="G82" s="19" t="s">
        <v>121</v>
      </c>
      <c r="H82" s="19"/>
      <c r="I82" s="19" t="s">
        <v>121</v>
      </c>
      <c r="J82" s="17" t="s">
        <v>37</v>
      </c>
      <c r="K82" s="17" t="s">
        <v>38</v>
      </c>
    </row>
    <row r="83" spans="1:11" ht="52.5" customHeight="1">
      <c r="A83" s="17">
        <v>43211</v>
      </c>
      <c r="B83" s="16" t="s">
        <v>122</v>
      </c>
      <c r="C83" s="25" t="s">
        <v>121</v>
      </c>
      <c r="D83" s="26" t="s">
        <v>121</v>
      </c>
      <c r="E83" s="26" t="s">
        <v>107</v>
      </c>
      <c r="F83" s="16" t="s">
        <v>36</v>
      </c>
      <c r="G83" s="19" t="s">
        <v>121</v>
      </c>
      <c r="H83" s="19"/>
      <c r="I83" s="19" t="s">
        <v>121</v>
      </c>
      <c r="J83" s="17" t="s">
        <v>37</v>
      </c>
      <c r="K83" s="17" t="s">
        <v>38</v>
      </c>
    </row>
    <row r="84" spans="1:11" ht="52.5" customHeight="1">
      <c r="A84" s="17">
        <v>43211</v>
      </c>
      <c r="B84" s="16" t="s">
        <v>123</v>
      </c>
      <c r="C84" s="25" t="s">
        <v>121</v>
      </c>
      <c r="D84" s="26" t="s">
        <v>121</v>
      </c>
      <c r="E84" s="26" t="s">
        <v>107</v>
      </c>
      <c r="F84" s="16" t="s">
        <v>36</v>
      </c>
      <c r="G84" s="19" t="s">
        <v>121</v>
      </c>
      <c r="H84" s="19"/>
      <c r="I84" s="19" t="s">
        <v>121</v>
      </c>
      <c r="J84" s="17" t="s">
        <v>37</v>
      </c>
      <c r="K84" s="17" t="s">
        <v>38</v>
      </c>
    </row>
    <row r="85" spans="1:11" ht="11.25">
      <c r="A85" s="17">
        <v>43211</v>
      </c>
      <c r="B85" s="16" t="s">
        <v>124</v>
      </c>
      <c r="C85" s="25" t="s">
        <v>121</v>
      </c>
      <c r="D85" s="26" t="s">
        <v>121</v>
      </c>
      <c r="E85" s="26" t="s">
        <v>107</v>
      </c>
      <c r="F85" s="16" t="s">
        <v>36</v>
      </c>
      <c r="G85" s="19" t="s">
        <v>121</v>
      </c>
      <c r="H85" s="19"/>
      <c r="I85" s="19" t="s">
        <v>121</v>
      </c>
      <c r="J85" s="17" t="s">
        <v>37</v>
      </c>
      <c r="K85" s="17" t="s">
        <v>38</v>
      </c>
    </row>
    <row r="86" spans="1:11" ht="11.25">
      <c r="A86" s="27">
        <v>52131</v>
      </c>
      <c r="B86" s="16" t="s">
        <v>125</v>
      </c>
      <c r="C86" s="25" t="s">
        <v>121</v>
      </c>
      <c r="D86" s="16" t="s">
        <v>121</v>
      </c>
      <c r="E86" s="16" t="s">
        <v>107</v>
      </c>
      <c r="F86" s="16" t="s">
        <v>36</v>
      </c>
      <c r="G86" s="19" t="s">
        <v>121</v>
      </c>
      <c r="H86" s="19"/>
      <c r="I86" s="19" t="s">
        <v>121</v>
      </c>
      <c r="J86" s="17" t="s">
        <v>37</v>
      </c>
      <c r="K86" s="17" t="s">
        <v>38</v>
      </c>
    </row>
    <row r="87" spans="1:11" s="33" customFormat="1" ht="15" customHeight="1">
      <c r="A87" s="189" t="s">
        <v>126</v>
      </c>
      <c r="B87" s="190"/>
      <c r="C87" s="29"/>
      <c r="D87" s="28"/>
      <c r="E87" s="30"/>
      <c r="F87" s="28"/>
      <c r="G87" s="31"/>
      <c r="H87" s="31"/>
      <c r="I87" s="28"/>
      <c r="J87" s="28"/>
      <c r="K87" s="32"/>
    </row>
    <row r="88" spans="1:11" s="40" customFormat="1" ht="18" customHeight="1">
      <c r="A88" s="35"/>
      <c r="B88" s="36" t="s">
        <v>127</v>
      </c>
      <c r="C88" s="37"/>
      <c r="D88" s="35"/>
      <c r="E88" s="34"/>
      <c r="F88" s="35"/>
      <c r="G88" s="38"/>
      <c r="H88" s="38"/>
      <c r="I88" s="35"/>
      <c r="J88" s="35"/>
      <c r="K88" s="39"/>
    </row>
    <row r="89" spans="1:11" s="45" customFormat="1" ht="56.25">
      <c r="A89" s="16">
        <v>80111701</v>
      </c>
      <c r="B89" s="42" t="s">
        <v>129</v>
      </c>
      <c r="C89" s="43">
        <v>44228</v>
      </c>
      <c r="D89" s="16" t="s">
        <v>48</v>
      </c>
      <c r="E89" s="41" t="s">
        <v>130</v>
      </c>
      <c r="F89" s="16" t="s">
        <v>131</v>
      </c>
      <c r="G89" s="44">
        <v>30528135</v>
      </c>
      <c r="H89" s="44">
        <v>30528135</v>
      </c>
      <c r="I89" s="16" t="s">
        <v>38</v>
      </c>
      <c r="J89" s="16" t="s">
        <v>38</v>
      </c>
      <c r="K89" s="41" t="s">
        <v>132</v>
      </c>
    </row>
    <row r="90" spans="1:11" s="45" customFormat="1" ht="56.25">
      <c r="A90" s="16">
        <v>80111701</v>
      </c>
      <c r="B90" s="42" t="s">
        <v>133</v>
      </c>
      <c r="C90" s="43">
        <v>44228</v>
      </c>
      <c r="D90" s="16" t="s">
        <v>48</v>
      </c>
      <c r="E90" s="41" t="s">
        <v>130</v>
      </c>
      <c r="F90" s="16" t="s">
        <v>131</v>
      </c>
      <c r="G90" s="44">
        <v>30528135</v>
      </c>
      <c r="H90" s="44">
        <v>30528135</v>
      </c>
      <c r="I90" s="16" t="s">
        <v>38</v>
      </c>
      <c r="J90" s="16" t="s">
        <v>38</v>
      </c>
      <c r="K90" s="41" t="s">
        <v>132</v>
      </c>
    </row>
    <row r="91" spans="1:11" s="45" customFormat="1" ht="56.25">
      <c r="A91" s="16">
        <v>80111701</v>
      </c>
      <c r="B91" s="42" t="s">
        <v>134</v>
      </c>
      <c r="C91" s="43">
        <v>44228</v>
      </c>
      <c r="D91" s="16" t="s">
        <v>48</v>
      </c>
      <c r="E91" s="41" t="s">
        <v>130</v>
      </c>
      <c r="F91" s="16" t="s">
        <v>131</v>
      </c>
      <c r="G91" s="44">
        <v>30528135</v>
      </c>
      <c r="H91" s="44">
        <v>30528135</v>
      </c>
      <c r="I91" s="16" t="s">
        <v>38</v>
      </c>
      <c r="J91" s="16" t="s">
        <v>38</v>
      </c>
      <c r="K91" s="41" t="s">
        <v>132</v>
      </c>
    </row>
    <row r="92" spans="1:11" s="45" customFormat="1" ht="56.25">
      <c r="A92" s="16">
        <v>80111701</v>
      </c>
      <c r="B92" s="42" t="s">
        <v>135</v>
      </c>
      <c r="C92" s="43">
        <v>44228</v>
      </c>
      <c r="D92" s="16" t="s">
        <v>48</v>
      </c>
      <c r="E92" s="41" t="s">
        <v>130</v>
      </c>
      <c r="F92" s="16" t="s">
        <v>131</v>
      </c>
      <c r="G92" s="44">
        <v>30528135</v>
      </c>
      <c r="H92" s="44">
        <v>30528135</v>
      </c>
      <c r="I92" s="16" t="s">
        <v>38</v>
      </c>
      <c r="J92" s="16" t="s">
        <v>38</v>
      </c>
      <c r="K92" s="41" t="s">
        <v>132</v>
      </c>
    </row>
    <row r="93" spans="1:11" s="45" customFormat="1" ht="56.25">
      <c r="A93" s="16">
        <v>80111701</v>
      </c>
      <c r="B93" s="42" t="s">
        <v>136</v>
      </c>
      <c r="C93" s="43">
        <v>44228</v>
      </c>
      <c r="D93" s="16" t="s">
        <v>48</v>
      </c>
      <c r="E93" s="41" t="s">
        <v>130</v>
      </c>
      <c r="F93" s="16" t="s">
        <v>131</v>
      </c>
      <c r="G93" s="44">
        <v>30528135</v>
      </c>
      <c r="H93" s="44">
        <v>30528135</v>
      </c>
      <c r="I93" s="16" t="s">
        <v>38</v>
      </c>
      <c r="J93" s="16" t="s">
        <v>38</v>
      </c>
      <c r="K93" s="41" t="s">
        <v>132</v>
      </c>
    </row>
    <row r="94" spans="1:11" s="45" customFormat="1" ht="56.25">
      <c r="A94" s="16">
        <v>80111701</v>
      </c>
      <c r="B94" s="42" t="s">
        <v>137</v>
      </c>
      <c r="C94" s="43">
        <v>44228</v>
      </c>
      <c r="D94" s="16">
        <v>5.5</v>
      </c>
      <c r="E94" s="41" t="s">
        <v>130</v>
      </c>
      <c r="F94" s="16" t="s">
        <v>131</v>
      </c>
      <c r="G94" s="46">
        <v>15264067</v>
      </c>
      <c r="H94" s="46">
        <v>15264067</v>
      </c>
      <c r="I94" s="16" t="s">
        <v>38</v>
      </c>
      <c r="J94" s="16" t="s">
        <v>38</v>
      </c>
      <c r="K94" s="41" t="s">
        <v>132</v>
      </c>
    </row>
    <row r="95" spans="1:11" s="45" customFormat="1" ht="56.25">
      <c r="A95" s="16">
        <v>80111701</v>
      </c>
      <c r="B95" s="42" t="s">
        <v>138</v>
      </c>
      <c r="C95" s="43">
        <v>44228</v>
      </c>
      <c r="D95" s="16" t="s">
        <v>139</v>
      </c>
      <c r="E95" s="41" t="s">
        <v>130</v>
      </c>
      <c r="F95" s="16" t="s">
        <v>131</v>
      </c>
      <c r="G95" s="44">
        <v>31915778</v>
      </c>
      <c r="H95" s="44">
        <v>31915778</v>
      </c>
      <c r="I95" s="16" t="s">
        <v>38</v>
      </c>
      <c r="J95" s="16" t="s">
        <v>38</v>
      </c>
      <c r="K95" s="41" t="s">
        <v>132</v>
      </c>
    </row>
    <row r="96" spans="1:11" s="45" customFormat="1" ht="56.25">
      <c r="A96" s="16">
        <v>80111701</v>
      </c>
      <c r="B96" s="42" t="s">
        <v>140</v>
      </c>
      <c r="C96" s="43">
        <v>44228</v>
      </c>
      <c r="D96" s="16" t="s">
        <v>139</v>
      </c>
      <c r="E96" s="41" t="s">
        <v>130</v>
      </c>
      <c r="F96" s="16" t="s">
        <v>131</v>
      </c>
      <c r="G96" s="44">
        <f>53285489-G95</f>
        <v>21369711</v>
      </c>
      <c r="H96" s="44">
        <f>53285489-H95</f>
        <v>21369711</v>
      </c>
      <c r="I96" s="16" t="s">
        <v>38</v>
      </c>
      <c r="J96" s="16" t="s">
        <v>38</v>
      </c>
      <c r="K96" s="41" t="s">
        <v>132</v>
      </c>
    </row>
    <row r="97" spans="1:11" s="45" customFormat="1" ht="56.25">
      <c r="A97" s="16" t="s">
        <v>141</v>
      </c>
      <c r="B97" s="41" t="s">
        <v>142</v>
      </c>
      <c r="C97" s="48">
        <v>44228</v>
      </c>
      <c r="D97" s="16" t="s">
        <v>48</v>
      </c>
      <c r="E97" s="42" t="s">
        <v>143</v>
      </c>
      <c r="F97" s="16" t="s">
        <v>131</v>
      </c>
      <c r="G97" s="46">
        <v>27879033</v>
      </c>
      <c r="H97" s="46">
        <v>27879033</v>
      </c>
      <c r="I97" s="16" t="s">
        <v>38</v>
      </c>
      <c r="J97" s="16" t="s">
        <v>38</v>
      </c>
      <c r="K97" s="41" t="s">
        <v>132</v>
      </c>
    </row>
    <row r="98" spans="1:11" s="45" customFormat="1" ht="56.25">
      <c r="A98" s="16">
        <v>20102301</v>
      </c>
      <c r="B98" s="41" t="s">
        <v>144</v>
      </c>
      <c r="C98" s="48">
        <v>44228</v>
      </c>
      <c r="D98" s="16" t="s">
        <v>48</v>
      </c>
      <c r="E98" s="42" t="s">
        <v>143</v>
      </c>
      <c r="F98" s="16" t="s">
        <v>131</v>
      </c>
      <c r="G98" s="46">
        <v>5275285</v>
      </c>
      <c r="H98" s="46">
        <v>5275285</v>
      </c>
      <c r="I98" s="16" t="s">
        <v>38</v>
      </c>
      <c r="J98" s="16" t="s">
        <v>38</v>
      </c>
      <c r="K98" s="41" t="s">
        <v>132</v>
      </c>
    </row>
    <row r="99" spans="1:11" s="45" customFormat="1" ht="56.25">
      <c r="A99" s="16">
        <v>851015</v>
      </c>
      <c r="B99" s="42" t="s">
        <v>145</v>
      </c>
      <c r="C99" s="48">
        <v>44228</v>
      </c>
      <c r="D99" s="16" t="s">
        <v>48</v>
      </c>
      <c r="E99" s="41" t="s">
        <v>130</v>
      </c>
      <c r="F99" s="16" t="s">
        <v>146</v>
      </c>
      <c r="G99" s="46">
        <v>150000000</v>
      </c>
      <c r="H99" s="46">
        <v>150000000</v>
      </c>
      <c r="I99" s="16" t="s">
        <v>38</v>
      </c>
      <c r="J99" s="16" t="s">
        <v>38</v>
      </c>
      <c r="K99" s="41" t="s">
        <v>132</v>
      </c>
    </row>
    <row r="100" spans="1:11" s="45" customFormat="1" ht="56.25">
      <c r="A100" s="16">
        <v>851015</v>
      </c>
      <c r="B100" s="41" t="s">
        <v>147</v>
      </c>
      <c r="C100" s="48">
        <v>44228</v>
      </c>
      <c r="D100" s="16" t="s">
        <v>48</v>
      </c>
      <c r="E100" s="41" t="s">
        <v>130</v>
      </c>
      <c r="F100" s="16" t="s">
        <v>146</v>
      </c>
      <c r="G100" s="46">
        <v>75000000</v>
      </c>
      <c r="H100" s="46">
        <v>75000000</v>
      </c>
      <c r="I100" s="16" t="s">
        <v>38</v>
      </c>
      <c r="J100" s="16" t="s">
        <v>38</v>
      </c>
      <c r="K100" s="41" t="s">
        <v>132</v>
      </c>
    </row>
    <row r="101" spans="1:11" s="45" customFormat="1" ht="56.25">
      <c r="A101" s="16">
        <v>851015</v>
      </c>
      <c r="B101" s="41" t="s">
        <v>148</v>
      </c>
      <c r="C101" s="48">
        <v>44228</v>
      </c>
      <c r="D101" s="16" t="s">
        <v>48</v>
      </c>
      <c r="E101" s="41" t="s">
        <v>130</v>
      </c>
      <c r="F101" s="16" t="s">
        <v>146</v>
      </c>
      <c r="G101" s="46">
        <v>75000000</v>
      </c>
      <c r="H101" s="46">
        <v>75000000</v>
      </c>
      <c r="I101" s="16" t="s">
        <v>38</v>
      </c>
      <c r="J101" s="16" t="s">
        <v>38</v>
      </c>
      <c r="K101" s="41" t="s">
        <v>132</v>
      </c>
    </row>
    <row r="102" spans="1:11" s="45" customFormat="1" ht="11.25">
      <c r="A102" s="47"/>
      <c r="B102" s="49"/>
      <c r="C102" s="43"/>
      <c r="D102" s="47"/>
      <c r="E102" s="42"/>
      <c r="F102" s="47"/>
      <c r="G102" s="50">
        <f>SUM(G89:G101)</f>
        <v>554344549</v>
      </c>
      <c r="H102" s="50">
        <f>SUM(H89:H101)</f>
        <v>554344549</v>
      </c>
      <c r="I102" s="47"/>
      <c r="J102" s="16"/>
      <c r="K102" s="51"/>
    </row>
    <row r="103" spans="1:11" s="40" customFormat="1" ht="11.25">
      <c r="A103" s="52"/>
      <c r="B103" s="36" t="s">
        <v>149</v>
      </c>
      <c r="C103" s="53"/>
      <c r="D103" s="35"/>
      <c r="E103" s="36"/>
      <c r="F103" s="52"/>
      <c r="G103" s="54"/>
      <c r="H103" s="54"/>
      <c r="I103" s="52"/>
      <c r="J103" s="52"/>
      <c r="K103" s="55"/>
    </row>
    <row r="104" spans="1:11" s="45" customFormat="1" ht="45">
      <c r="A104" s="16">
        <v>80111700</v>
      </c>
      <c r="B104" s="41" t="s">
        <v>150</v>
      </c>
      <c r="C104" s="48">
        <v>44197</v>
      </c>
      <c r="D104" s="16" t="s">
        <v>48</v>
      </c>
      <c r="E104" s="41" t="s">
        <v>151</v>
      </c>
      <c r="F104" s="16" t="s">
        <v>131</v>
      </c>
      <c r="G104" s="57">
        <f>2775285*11</f>
        <v>30528135</v>
      </c>
      <c r="H104" s="57">
        <f>G104</f>
        <v>30528135</v>
      </c>
      <c r="I104" s="16" t="s">
        <v>38</v>
      </c>
      <c r="J104" s="16" t="s">
        <v>38</v>
      </c>
      <c r="K104" s="41" t="s">
        <v>152</v>
      </c>
    </row>
    <row r="105" spans="1:11" s="45" customFormat="1" ht="45">
      <c r="A105" s="16">
        <v>80111700</v>
      </c>
      <c r="B105" s="41" t="s">
        <v>150</v>
      </c>
      <c r="C105" s="48">
        <v>44197</v>
      </c>
      <c r="D105" s="16" t="s">
        <v>48</v>
      </c>
      <c r="E105" s="41" t="s">
        <v>151</v>
      </c>
      <c r="F105" s="16" t="s">
        <v>131</v>
      </c>
      <c r="G105" s="57">
        <f>2775285*11</f>
        <v>30528135</v>
      </c>
      <c r="H105" s="57">
        <f>G105</f>
        <v>30528135</v>
      </c>
      <c r="I105" s="16" t="s">
        <v>38</v>
      </c>
      <c r="J105" s="16" t="s">
        <v>38</v>
      </c>
      <c r="K105" s="41" t="s">
        <v>152</v>
      </c>
    </row>
    <row r="106" spans="1:11" s="45" customFormat="1" ht="45">
      <c r="A106" s="16">
        <v>80111701</v>
      </c>
      <c r="B106" s="41" t="s">
        <v>153</v>
      </c>
      <c r="C106" s="48">
        <v>44197</v>
      </c>
      <c r="D106" s="16" t="s">
        <v>115</v>
      </c>
      <c r="E106" s="41" t="s">
        <v>151</v>
      </c>
      <c r="F106" s="16" t="s">
        <v>131</v>
      </c>
      <c r="G106" s="57">
        <f>2775285*11</f>
        <v>30528135</v>
      </c>
      <c r="H106" s="57">
        <f>G106</f>
        <v>30528135</v>
      </c>
      <c r="I106" s="16" t="s">
        <v>38</v>
      </c>
      <c r="J106" s="16" t="s">
        <v>38</v>
      </c>
      <c r="K106" s="41" t="s">
        <v>154</v>
      </c>
    </row>
    <row r="107" spans="1:11" s="45" customFormat="1" ht="45">
      <c r="A107" s="16">
        <v>80111700</v>
      </c>
      <c r="B107" s="41" t="s">
        <v>155</v>
      </c>
      <c r="C107" s="48">
        <v>44197</v>
      </c>
      <c r="D107" s="16" t="s">
        <v>115</v>
      </c>
      <c r="E107" s="41" t="s">
        <v>151</v>
      </c>
      <c r="F107" s="16" t="s">
        <v>131</v>
      </c>
      <c r="G107" s="57">
        <f>2775285*11</f>
        <v>30528135</v>
      </c>
      <c r="H107" s="57">
        <f>G107</f>
        <v>30528135</v>
      </c>
      <c r="I107" s="16" t="s">
        <v>38</v>
      </c>
      <c r="J107" s="16" t="s">
        <v>38</v>
      </c>
      <c r="K107" s="41" t="s">
        <v>156</v>
      </c>
    </row>
    <row r="108" spans="1:11" s="45" customFormat="1" ht="45">
      <c r="A108" s="16">
        <v>80111701</v>
      </c>
      <c r="B108" s="41" t="s">
        <v>157</v>
      </c>
      <c r="C108" s="48">
        <v>44197</v>
      </c>
      <c r="D108" s="16" t="s">
        <v>115</v>
      </c>
      <c r="E108" s="41" t="s">
        <v>151</v>
      </c>
      <c r="F108" s="16" t="s">
        <v>131</v>
      </c>
      <c r="G108" s="57">
        <f>2775285*11</f>
        <v>30528135</v>
      </c>
      <c r="H108" s="57">
        <f>G108</f>
        <v>30528135</v>
      </c>
      <c r="I108" s="16" t="s">
        <v>38</v>
      </c>
      <c r="J108" s="16" t="s">
        <v>38</v>
      </c>
      <c r="K108" s="41" t="s">
        <v>158</v>
      </c>
    </row>
    <row r="109" spans="1:11" s="45" customFormat="1" ht="45">
      <c r="A109" s="16">
        <v>80111701</v>
      </c>
      <c r="B109" s="41" t="s">
        <v>159</v>
      </c>
      <c r="C109" s="48">
        <v>44197</v>
      </c>
      <c r="D109" s="16" t="s">
        <v>115</v>
      </c>
      <c r="E109" s="41" t="s">
        <v>151</v>
      </c>
      <c r="F109" s="16" t="s">
        <v>131</v>
      </c>
      <c r="G109" s="57">
        <f>2775285*11</f>
        <v>30528135</v>
      </c>
      <c r="H109" s="57">
        <f>G109</f>
        <v>30528135</v>
      </c>
      <c r="I109" s="16" t="s">
        <v>38</v>
      </c>
      <c r="J109" s="16" t="s">
        <v>38</v>
      </c>
      <c r="K109" s="41" t="s">
        <v>160</v>
      </c>
    </row>
    <row r="110" spans="1:11" s="45" customFormat="1" ht="45">
      <c r="A110" s="16">
        <v>80111701</v>
      </c>
      <c r="B110" s="41" t="s">
        <v>161</v>
      </c>
      <c r="C110" s="48">
        <v>44197</v>
      </c>
      <c r="D110" s="16" t="s">
        <v>48</v>
      </c>
      <c r="E110" s="41" t="s">
        <v>151</v>
      </c>
      <c r="F110" s="16" t="s">
        <v>131</v>
      </c>
      <c r="G110" s="57">
        <f>2775285*11</f>
        <v>30528135</v>
      </c>
      <c r="H110" s="57">
        <f>G110</f>
        <v>30528135</v>
      </c>
      <c r="I110" s="16" t="s">
        <v>38</v>
      </c>
      <c r="J110" s="16" t="s">
        <v>38</v>
      </c>
      <c r="K110" s="41" t="s">
        <v>162</v>
      </c>
    </row>
    <row r="111" spans="1:11" s="45" customFormat="1" ht="45">
      <c r="A111" s="16">
        <v>80111701</v>
      </c>
      <c r="B111" s="41" t="s">
        <v>163</v>
      </c>
      <c r="C111" s="48">
        <v>44197</v>
      </c>
      <c r="D111" s="16" t="s">
        <v>48</v>
      </c>
      <c r="E111" s="41" t="s">
        <v>151</v>
      </c>
      <c r="F111" s="16" t="s">
        <v>131</v>
      </c>
      <c r="G111" s="57">
        <f>2775285*11</f>
        <v>30528135</v>
      </c>
      <c r="H111" s="57">
        <f>G111</f>
        <v>30528135</v>
      </c>
      <c r="I111" s="16" t="s">
        <v>38</v>
      </c>
      <c r="J111" s="16" t="s">
        <v>38</v>
      </c>
      <c r="K111" s="41" t="s">
        <v>162</v>
      </c>
    </row>
    <row r="112" spans="1:11" s="45" customFormat="1" ht="45">
      <c r="A112" s="16">
        <v>80111701</v>
      </c>
      <c r="B112" s="41" t="s">
        <v>164</v>
      </c>
      <c r="C112" s="48">
        <v>44197</v>
      </c>
      <c r="D112" s="16" t="s">
        <v>48</v>
      </c>
      <c r="E112" s="41" t="s">
        <v>151</v>
      </c>
      <c r="F112" s="16" t="s">
        <v>131</v>
      </c>
      <c r="G112" s="57">
        <f>1942701*11</f>
        <v>21369711</v>
      </c>
      <c r="H112" s="57">
        <f>G112</f>
        <v>21369711</v>
      </c>
      <c r="I112" s="16" t="s">
        <v>38</v>
      </c>
      <c r="J112" s="16" t="s">
        <v>38</v>
      </c>
      <c r="K112" s="41" t="s">
        <v>162</v>
      </c>
    </row>
    <row r="113" spans="1:11" s="45" customFormat="1" ht="45">
      <c r="A113" s="16" t="s">
        <v>141</v>
      </c>
      <c r="B113" s="41" t="s">
        <v>165</v>
      </c>
      <c r="C113" s="48">
        <v>44228</v>
      </c>
      <c r="D113" s="16" t="s">
        <v>43</v>
      </c>
      <c r="E113" s="42" t="s">
        <v>143</v>
      </c>
      <c r="F113" s="16" t="s">
        <v>131</v>
      </c>
      <c r="G113" s="57">
        <v>3000000</v>
      </c>
      <c r="H113" s="57">
        <v>3000000</v>
      </c>
      <c r="I113" s="16" t="s">
        <v>38</v>
      </c>
      <c r="J113" s="16" t="s">
        <v>38</v>
      </c>
      <c r="K113" s="41" t="s">
        <v>166</v>
      </c>
    </row>
    <row r="114" spans="1:11" s="45" customFormat="1" ht="45">
      <c r="A114" s="16">
        <v>70122006</v>
      </c>
      <c r="B114" s="41" t="s">
        <v>167</v>
      </c>
      <c r="C114" s="48">
        <v>44317</v>
      </c>
      <c r="D114" s="16" t="s">
        <v>46</v>
      </c>
      <c r="E114" s="41" t="s">
        <v>168</v>
      </c>
      <c r="F114" s="16" t="s">
        <v>131</v>
      </c>
      <c r="G114" s="57">
        <v>10000000</v>
      </c>
      <c r="H114" s="57">
        <v>5000000</v>
      </c>
      <c r="I114" s="16" t="s">
        <v>38</v>
      </c>
      <c r="J114" s="16" t="s">
        <v>38</v>
      </c>
      <c r="K114" s="41" t="s">
        <v>158</v>
      </c>
    </row>
    <row r="115" spans="1:11" s="45" customFormat="1" ht="45">
      <c r="A115" s="16">
        <v>77100000</v>
      </c>
      <c r="B115" s="41" t="s">
        <v>169</v>
      </c>
      <c r="C115" s="48">
        <v>44348</v>
      </c>
      <c r="D115" s="16" t="s">
        <v>170</v>
      </c>
      <c r="E115" s="41" t="s">
        <v>171</v>
      </c>
      <c r="F115" s="16" t="s">
        <v>131</v>
      </c>
      <c r="G115" s="57">
        <v>5000000</v>
      </c>
      <c r="H115" s="57">
        <f>G115</f>
        <v>5000000</v>
      </c>
      <c r="I115" s="16" t="s">
        <v>38</v>
      </c>
      <c r="J115" s="16" t="s">
        <v>38</v>
      </c>
      <c r="K115" s="41" t="s">
        <v>158</v>
      </c>
    </row>
    <row r="116" spans="1:11" s="45" customFormat="1" ht="90">
      <c r="A116" s="16" t="s">
        <v>172</v>
      </c>
      <c r="B116" s="41" t="s">
        <v>173</v>
      </c>
      <c r="C116" s="48">
        <v>44317</v>
      </c>
      <c r="D116" s="16" t="s">
        <v>46</v>
      </c>
      <c r="E116" s="41" t="s">
        <v>174</v>
      </c>
      <c r="F116" s="16" t="s">
        <v>131</v>
      </c>
      <c r="G116" s="57">
        <v>3000000</v>
      </c>
      <c r="H116" s="57">
        <f>G116</f>
        <v>3000000</v>
      </c>
      <c r="I116" s="16" t="s">
        <v>38</v>
      </c>
      <c r="J116" s="16" t="s">
        <v>38</v>
      </c>
      <c r="K116" s="41" t="s">
        <v>175</v>
      </c>
    </row>
    <row r="117" spans="1:11" s="45" customFormat="1" ht="157.5">
      <c r="A117" s="16" t="s">
        <v>176</v>
      </c>
      <c r="B117" s="41" t="s">
        <v>177</v>
      </c>
      <c r="C117" s="48">
        <v>44317</v>
      </c>
      <c r="D117" s="16" t="s">
        <v>100</v>
      </c>
      <c r="E117" s="41" t="s">
        <v>168</v>
      </c>
      <c r="F117" s="16" t="s">
        <v>131</v>
      </c>
      <c r="G117" s="57">
        <v>17307316</v>
      </c>
      <c r="H117" s="57">
        <f aca="true" t="shared" si="1" ref="H117:H123">G117</f>
        <v>17307316</v>
      </c>
      <c r="I117" s="16" t="s">
        <v>38</v>
      </c>
      <c r="J117" s="16" t="s">
        <v>38</v>
      </c>
      <c r="K117" s="41" t="s">
        <v>160</v>
      </c>
    </row>
    <row r="118" spans="1:11" s="45" customFormat="1" ht="45">
      <c r="A118" s="16"/>
      <c r="B118" s="41" t="s">
        <v>178</v>
      </c>
      <c r="C118" s="48">
        <v>44228</v>
      </c>
      <c r="D118" s="16" t="s">
        <v>48</v>
      </c>
      <c r="E118" s="41" t="s">
        <v>168</v>
      </c>
      <c r="F118" s="16" t="s">
        <v>131</v>
      </c>
      <c r="G118" s="57">
        <v>5000000</v>
      </c>
      <c r="H118" s="57">
        <f t="shared" si="1"/>
        <v>5000000</v>
      </c>
      <c r="I118" s="16" t="s">
        <v>38</v>
      </c>
      <c r="J118" s="16" t="s">
        <v>38</v>
      </c>
      <c r="K118" s="41" t="s">
        <v>160</v>
      </c>
    </row>
    <row r="119" spans="1:11" s="45" customFormat="1" ht="33.75">
      <c r="A119" s="16">
        <v>60106206</v>
      </c>
      <c r="B119" s="41" t="s">
        <v>179</v>
      </c>
      <c r="C119" s="48">
        <v>44317</v>
      </c>
      <c r="D119" s="16" t="s">
        <v>100</v>
      </c>
      <c r="E119" s="41" t="s">
        <v>171</v>
      </c>
      <c r="F119" s="16" t="s">
        <v>131</v>
      </c>
      <c r="G119" s="57">
        <v>5000000</v>
      </c>
      <c r="H119" s="57">
        <f t="shared" si="1"/>
        <v>5000000</v>
      </c>
      <c r="I119" s="16" t="s">
        <v>38</v>
      </c>
      <c r="J119" s="16" t="s">
        <v>38</v>
      </c>
      <c r="K119" s="41" t="s">
        <v>180</v>
      </c>
    </row>
    <row r="120" spans="1:11" s="45" customFormat="1" ht="33.75">
      <c r="A120" s="16">
        <v>81110000</v>
      </c>
      <c r="B120" s="41" t="s">
        <v>181</v>
      </c>
      <c r="C120" s="48">
        <v>44348</v>
      </c>
      <c r="D120" s="16" t="s">
        <v>100</v>
      </c>
      <c r="E120" s="41" t="s">
        <v>171</v>
      </c>
      <c r="F120" s="16" t="s">
        <v>131</v>
      </c>
      <c r="G120" s="57">
        <v>10000000</v>
      </c>
      <c r="H120" s="57">
        <f t="shared" si="1"/>
        <v>10000000</v>
      </c>
      <c r="I120" s="16" t="s">
        <v>38</v>
      </c>
      <c r="J120" s="16" t="s">
        <v>38</v>
      </c>
      <c r="K120" s="41" t="s">
        <v>182</v>
      </c>
    </row>
    <row r="121" spans="1:11" s="45" customFormat="1" ht="22.5">
      <c r="A121" s="16">
        <v>20102301</v>
      </c>
      <c r="B121" s="41" t="s">
        <v>183</v>
      </c>
      <c r="C121" s="48">
        <v>44247</v>
      </c>
      <c r="D121" s="16" t="s">
        <v>48</v>
      </c>
      <c r="E121" s="41" t="s">
        <v>168</v>
      </c>
      <c r="F121" s="16" t="s">
        <v>131</v>
      </c>
      <c r="G121" s="57">
        <v>5000000</v>
      </c>
      <c r="H121" s="57">
        <v>10000000</v>
      </c>
      <c r="I121" s="16" t="s">
        <v>38</v>
      </c>
      <c r="J121" s="16" t="s">
        <v>38</v>
      </c>
      <c r="K121" s="41" t="s">
        <v>184</v>
      </c>
    </row>
    <row r="122" spans="1:11" s="45" customFormat="1" ht="45">
      <c r="A122" s="16" t="s">
        <v>185</v>
      </c>
      <c r="B122" s="41" t="s">
        <v>186</v>
      </c>
      <c r="C122" s="48">
        <v>44348</v>
      </c>
      <c r="D122" s="16" t="s">
        <v>46</v>
      </c>
      <c r="E122" s="41" t="s">
        <v>168</v>
      </c>
      <c r="F122" s="16" t="s">
        <v>131</v>
      </c>
      <c r="G122" s="57">
        <v>5000000</v>
      </c>
      <c r="H122" s="57">
        <f t="shared" si="1"/>
        <v>5000000</v>
      </c>
      <c r="I122" s="16" t="s">
        <v>38</v>
      </c>
      <c r="J122" s="16" t="s">
        <v>38</v>
      </c>
      <c r="K122" s="41" t="s">
        <v>166</v>
      </c>
    </row>
    <row r="123" spans="1:11" s="45" customFormat="1" ht="45">
      <c r="A123" s="16">
        <v>851015</v>
      </c>
      <c r="B123" s="41" t="s">
        <v>187</v>
      </c>
      <c r="C123" s="48">
        <v>44228</v>
      </c>
      <c r="D123" s="16" t="s">
        <v>48</v>
      </c>
      <c r="E123" s="41" t="s">
        <v>130</v>
      </c>
      <c r="F123" s="16" t="s">
        <v>146</v>
      </c>
      <c r="G123" s="57">
        <f>150000000-11320332</f>
        <v>138679668</v>
      </c>
      <c r="H123" s="57">
        <f t="shared" si="1"/>
        <v>138679668</v>
      </c>
      <c r="I123" s="16" t="s">
        <v>38</v>
      </c>
      <c r="J123" s="16" t="s">
        <v>38</v>
      </c>
      <c r="K123" s="41" t="s">
        <v>166</v>
      </c>
    </row>
    <row r="124" spans="1:11" s="45" customFormat="1" ht="33.75">
      <c r="A124" s="16" t="s">
        <v>188</v>
      </c>
      <c r="B124" s="41" t="s">
        <v>189</v>
      </c>
      <c r="C124" s="48">
        <v>44228</v>
      </c>
      <c r="D124" s="16" t="s">
        <v>48</v>
      </c>
      <c r="E124" s="41" t="s">
        <v>130</v>
      </c>
      <c r="F124" s="16" t="s">
        <v>146</v>
      </c>
      <c r="G124" s="57">
        <v>35000000</v>
      </c>
      <c r="H124" s="57">
        <v>35000000</v>
      </c>
      <c r="I124" s="16" t="s">
        <v>38</v>
      </c>
      <c r="J124" s="16" t="s">
        <v>38</v>
      </c>
      <c r="K124" s="41" t="s">
        <v>190</v>
      </c>
    </row>
    <row r="125" spans="1:11" s="45" customFormat="1" ht="45">
      <c r="A125" s="16">
        <v>80111701</v>
      </c>
      <c r="B125" s="41" t="s">
        <v>191</v>
      </c>
      <c r="C125" s="48">
        <v>44228</v>
      </c>
      <c r="D125" s="16" t="s">
        <v>48</v>
      </c>
      <c r="E125" s="41" t="s">
        <v>130</v>
      </c>
      <c r="F125" s="16" t="s">
        <v>146</v>
      </c>
      <c r="G125" s="57">
        <f>2775285*11</f>
        <v>30528135</v>
      </c>
      <c r="H125" s="57">
        <f>G125</f>
        <v>30528135</v>
      </c>
      <c r="I125" s="16" t="s">
        <v>38</v>
      </c>
      <c r="J125" s="16" t="s">
        <v>38</v>
      </c>
      <c r="K125" s="41" t="s">
        <v>162</v>
      </c>
    </row>
    <row r="126" spans="1:11" s="45" customFormat="1" ht="45">
      <c r="A126" s="16">
        <v>80111701</v>
      </c>
      <c r="B126" s="41" t="s">
        <v>192</v>
      </c>
      <c r="C126" s="48">
        <v>44228</v>
      </c>
      <c r="D126" s="16" t="s">
        <v>48</v>
      </c>
      <c r="E126" s="41" t="s">
        <v>130</v>
      </c>
      <c r="F126" s="16" t="s">
        <v>146</v>
      </c>
      <c r="G126" s="57">
        <f>1387642*11</f>
        <v>15264062</v>
      </c>
      <c r="H126" s="57">
        <f>G126</f>
        <v>15264062</v>
      </c>
      <c r="I126" s="16" t="s">
        <v>38</v>
      </c>
      <c r="J126" s="16" t="s">
        <v>38</v>
      </c>
      <c r="K126" s="41" t="s">
        <v>162</v>
      </c>
    </row>
    <row r="127" spans="1:11" s="45" customFormat="1" ht="45">
      <c r="A127" s="16">
        <v>80111701</v>
      </c>
      <c r="B127" s="41" t="s">
        <v>193</v>
      </c>
      <c r="C127" s="48">
        <v>44228</v>
      </c>
      <c r="D127" s="16" t="s">
        <v>48</v>
      </c>
      <c r="E127" s="41" t="s">
        <v>130</v>
      </c>
      <c r="F127" s="16" t="s">
        <v>146</v>
      </c>
      <c r="G127" s="57">
        <f>2775285*11</f>
        <v>30528135</v>
      </c>
      <c r="H127" s="57">
        <f>G127</f>
        <v>30528135</v>
      </c>
      <c r="I127" s="16" t="s">
        <v>38</v>
      </c>
      <c r="J127" s="16" t="s">
        <v>38</v>
      </c>
      <c r="K127" s="41" t="s">
        <v>162</v>
      </c>
    </row>
    <row r="128" spans="1:11" s="45" customFormat="1" ht="45">
      <c r="A128" s="16">
        <v>851015</v>
      </c>
      <c r="B128" s="41" t="s">
        <v>194</v>
      </c>
      <c r="C128" s="48">
        <v>44228</v>
      </c>
      <c r="D128" s="16" t="s">
        <v>48</v>
      </c>
      <c r="E128" s="41" t="s">
        <v>130</v>
      </c>
      <c r="F128" s="16" t="s">
        <v>146</v>
      </c>
      <c r="G128" s="57">
        <v>206125852</v>
      </c>
      <c r="H128" s="57">
        <f>G128</f>
        <v>206125852</v>
      </c>
      <c r="I128" s="16" t="s">
        <v>38</v>
      </c>
      <c r="J128" s="16" t="s">
        <v>38</v>
      </c>
      <c r="K128" s="41" t="s">
        <v>166</v>
      </c>
    </row>
    <row r="129" spans="1:11" s="45" customFormat="1" ht="11.25">
      <c r="A129" s="16"/>
      <c r="B129" s="41"/>
      <c r="C129" s="48"/>
      <c r="D129" s="16"/>
      <c r="E129" s="41"/>
      <c r="F129" s="16"/>
      <c r="G129" s="58">
        <f>SUM(G104:G128)</f>
        <v>790027959</v>
      </c>
      <c r="H129" s="58">
        <f>SUM(H104:H128)</f>
        <v>790027959</v>
      </c>
      <c r="I129" s="16"/>
      <c r="J129" s="16"/>
      <c r="K129" s="41"/>
    </row>
    <row r="130" spans="1:11" s="40" customFormat="1" ht="11.25">
      <c r="A130" s="52"/>
      <c r="B130" s="59" t="s">
        <v>195</v>
      </c>
      <c r="C130" s="53"/>
      <c r="D130" s="35"/>
      <c r="E130" s="36"/>
      <c r="F130" s="52"/>
      <c r="G130" s="54"/>
      <c r="H130" s="54"/>
      <c r="I130" s="52"/>
      <c r="J130" s="52"/>
      <c r="K130" s="55"/>
    </row>
    <row r="131" spans="1:11" s="45" customFormat="1" ht="33.75">
      <c r="A131" s="16">
        <v>80111601</v>
      </c>
      <c r="B131" s="41" t="s">
        <v>196</v>
      </c>
      <c r="C131" s="48">
        <v>44256</v>
      </c>
      <c r="D131" s="16" t="s">
        <v>104</v>
      </c>
      <c r="E131" s="41" t="s">
        <v>130</v>
      </c>
      <c r="F131" s="16" t="s">
        <v>131</v>
      </c>
      <c r="G131" s="57">
        <v>15541608</v>
      </c>
      <c r="H131" s="57">
        <v>15541608</v>
      </c>
      <c r="I131" s="16" t="s">
        <v>38</v>
      </c>
      <c r="J131" s="16" t="s">
        <v>38</v>
      </c>
      <c r="K131" s="41" t="s">
        <v>197</v>
      </c>
    </row>
    <row r="132" spans="1:11" s="45" customFormat="1" ht="33.75">
      <c r="A132" s="16">
        <v>80111601</v>
      </c>
      <c r="B132" s="41" t="s">
        <v>198</v>
      </c>
      <c r="C132" s="48">
        <v>44256</v>
      </c>
      <c r="D132" s="16" t="s">
        <v>199</v>
      </c>
      <c r="E132" s="41" t="s">
        <v>130</v>
      </c>
      <c r="F132" s="16" t="s">
        <v>131</v>
      </c>
      <c r="G132" s="57">
        <v>22202280</v>
      </c>
      <c r="H132" s="57">
        <v>22202280</v>
      </c>
      <c r="I132" s="16" t="s">
        <v>38</v>
      </c>
      <c r="J132" s="16" t="s">
        <v>38</v>
      </c>
      <c r="K132" s="41" t="s">
        <v>197</v>
      </c>
    </row>
    <row r="133" spans="1:11" s="45" customFormat="1" ht="33.75">
      <c r="A133" s="16">
        <v>80111601</v>
      </c>
      <c r="B133" s="41" t="s">
        <v>200</v>
      </c>
      <c r="C133" s="48">
        <v>44256</v>
      </c>
      <c r="D133" s="16" t="s">
        <v>199</v>
      </c>
      <c r="E133" s="41" t="s">
        <v>130</v>
      </c>
      <c r="F133" s="16" t="s">
        <v>131</v>
      </c>
      <c r="G133" s="57">
        <v>22202280</v>
      </c>
      <c r="H133" s="57">
        <v>22202280</v>
      </c>
      <c r="I133" s="16" t="s">
        <v>38</v>
      </c>
      <c r="J133" s="16" t="s">
        <v>38</v>
      </c>
      <c r="K133" s="41" t="s">
        <v>197</v>
      </c>
    </row>
    <row r="134" spans="1:11" s="45" customFormat="1" ht="33.75">
      <c r="A134" s="16">
        <v>80111601</v>
      </c>
      <c r="B134" s="41" t="s">
        <v>201</v>
      </c>
      <c r="C134" s="48">
        <v>44256</v>
      </c>
      <c r="D134" s="16" t="s">
        <v>199</v>
      </c>
      <c r="E134" s="41" t="s">
        <v>130</v>
      </c>
      <c r="F134" s="16" t="s">
        <v>131</v>
      </c>
      <c r="G134" s="57">
        <v>22202280</v>
      </c>
      <c r="H134" s="57">
        <v>22202280</v>
      </c>
      <c r="I134" s="16" t="s">
        <v>38</v>
      </c>
      <c r="J134" s="16" t="s">
        <v>38</v>
      </c>
      <c r="K134" s="41" t="s">
        <v>197</v>
      </c>
    </row>
    <row r="135" spans="1:11" s="45" customFormat="1" ht="33.75">
      <c r="A135" s="16">
        <v>80111601</v>
      </c>
      <c r="B135" s="41" t="s">
        <v>202</v>
      </c>
      <c r="C135" s="48">
        <v>44256</v>
      </c>
      <c r="D135" s="16" t="s">
        <v>199</v>
      </c>
      <c r="E135" s="41" t="s">
        <v>130</v>
      </c>
      <c r="F135" s="16" t="s">
        <v>131</v>
      </c>
      <c r="G135" s="57">
        <v>22202280</v>
      </c>
      <c r="H135" s="57">
        <v>22202280</v>
      </c>
      <c r="I135" s="16" t="s">
        <v>38</v>
      </c>
      <c r="J135" s="16" t="s">
        <v>38</v>
      </c>
      <c r="K135" s="41" t="s">
        <v>197</v>
      </c>
    </row>
    <row r="136" spans="1:11" s="45" customFormat="1" ht="33.75">
      <c r="A136" s="16">
        <v>80111601</v>
      </c>
      <c r="B136" s="41" t="s">
        <v>203</v>
      </c>
      <c r="C136" s="48">
        <v>44256</v>
      </c>
      <c r="D136" s="16" t="s">
        <v>199</v>
      </c>
      <c r="E136" s="41" t="s">
        <v>130</v>
      </c>
      <c r="F136" s="16" t="s">
        <v>131</v>
      </c>
      <c r="G136" s="57">
        <v>22202280</v>
      </c>
      <c r="H136" s="57">
        <v>22202280</v>
      </c>
      <c r="I136" s="16" t="s">
        <v>38</v>
      </c>
      <c r="J136" s="16" t="s">
        <v>38</v>
      </c>
      <c r="K136" s="41" t="s">
        <v>197</v>
      </c>
    </row>
    <row r="137" spans="1:11" s="45" customFormat="1" ht="33.75">
      <c r="A137" s="16">
        <v>80111601</v>
      </c>
      <c r="B137" s="41" t="s">
        <v>203</v>
      </c>
      <c r="C137" s="48">
        <v>44256</v>
      </c>
      <c r="D137" s="16" t="s">
        <v>199</v>
      </c>
      <c r="E137" s="41" t="s">
        <v>130</v>
      </c>
      <c r="F137" s="16" t="s">
        <v>131</v>
      </c>
      <c r="G137" s="57">
        <v>22202280</v>
      </c>
      <c r="H137" s="57">
        <v>22202280</v>
      </c>
      <c r="I137" s="16" t="s">
        <v>38</v>
      </c>
      <c r="J137" s="16" t="s">
        <v>38</v>
      </c>
      <c r="K137" s="41" t="s">
        <v>197</v>
      </c>
    </row>
    <row r="138" spans="1:11" s="45" customFormat="1" ht="33.75">
      <c r="A138" s="16">
        <v>80111601</v>
      </c>
      <c r="B138" s="41" t="s">
        <v>204</v>
      </c>
      <c r="C138" s="48">
        <v>44256</v>
      </c>
      <c r="D138" s="16" t="s">
        <v>199</v>
      </c>
      <c r="E138" s="41" t="s">
        <v>130</v>
      </c>
      <c r="F138" s="16" t="s">
        <v>131</v>
      </c>
      <c r="G138" s="57">
        <v>15000000</v>
      </c>
      <c r="H138" s="57">
        <v>15000000</v>
      </c>
      <c r="I138" s="16" t="s">
        <v>38</v>
      </c>
      <c r="J138" s="16" t="s">
        <v>38</v>
      </c>
      <c r="K138" s="41" t="s">
        <v>197</v>
      </c>
    </row>
    <row r="139" spans="1:11" s="45" customFormat="1" ht="33.75">
      <c r="A139" s="16">
        <v>80111601</v>
      </c>
      <c r="B139" s="41" t="s">
        <v>205</v>
      </c>
      <c r="C139" s="48">
        <v>44317</v>
      </c>
      <c r="D139" s="16" t="s">
        <v>206</v>
      </c>
      <c r="E139" s="41" t="s">
        <v>130</v>
      </c>
      <c r="F139" s="16" t="s">
        <v>131</v>
      </c>
      <c r="G139" s="57">
        <v>7797720</v>
      </c>
      <c r="H139" s="57">
        <v>7797720</v>
      </c>
      <c r="I139" s="16" t="s">
        <v>38</v>
      </c>
      <c r="J139" s="16" t="s">
        <v>38</v>
      </c>
      <c r="K139" s="41" t="s">
        <v>197</v>
      </c>
    </row>
    <row r="140" spans="1:11" s="45" customFormat="1" ht="33.75">
      <c r="A140" s="16">
        <v>80111601</v>
      </c>
      <c r="B140" s="41" t="s">
        <v>207</v>
      </c>
      <c r="C140" s="48">
        <v>44256</v>
      </c>
      <c r="D140" s="16" t="s">
        <v>199</v>
      </c>
      <c r="E140" s="41" t="s">
        <v>130</v>
      </c>
      <c r="F140" s="16" t="s">
        <v>131</v>
      </c>
      <c r="G140" s="57">
        <v>22202280</v>
      </c>
      <c r="H140" s="57">
        <v>22202280</v>
      </c>
      <c r="I140" s="16" t="s">
        <v>38</v>
      </c>
      <c r="J140" s="16" t="s">
        <v>38</v>
      </c>
      <c r="K140" s="41" t="s">
        <v>197</v>
      </c>
    </row>
    <row r="141" spans="1:11" s="45" customFormat="1" ht="33.75">
      <c r="A141" s="60"/>
      <c r="B141" s="56" t="s">
        <v>208</v>
      </c>
      <c r="C141" s="48">
        <v>44228</v>
      </c>
      <c r="D141" s="16" t="s">
        <v>48</v>
      </c>
      <c r="E141" s="41" t="s">
        <v>168</v>
      </c>
      <c r="F141" s="16" t="s">
        <v>131</v>
      </c>
      <c r="G141" s="57">
        <v>4000000</v>
      </c>
      <c r="H141" s="57">
        <v>4000000</v>
      </c>
      <c r="I141" s="16" t="s">
        <v>38</v>
      </c>
      <c r="J141" s="16" t="s">
        <v>38</v>
      </c>
      <c r="K141" s="41" t="s">
        <v>197</v>
      </c>
    </row>
    <row r="142" spans="1:11" s="45" customFormat="1" ht="33.75">
      <c r="A142" s="16">
        <v>851015</v>
      </c>
      <c r="B142" s="41" t="s">
        <v>209</v>
      </c>
      <c r="C142" s="48">
        <v>44228</v>
      </c>
      <c r="D142" s="16" t="s">
        <v>48</v>
      </c>
      <c r="E142" s="41" t="s">
        <v>130</v>
      </c>
      <c r="F142" s="16" t="s">
        <v>146</v>
      </c>
      <c r="G142" s="57">
        <v>150000000</v>
      </c>
      <c r="H142" s="57">
        <v>150000000</v>
      </c>
      <c r="I142" s="16" t="s">
        <v>38</v>
      </c>
      <c r="J142" s="16" t="s">
        <v>38</v>
      </c>
      <c r="K142" s="41" t="s">
        <v>197</v>
      </c>
    </row>
    <row r="143" spans="1:11" s="45" customFormat="1" ht="33.75">
      <c r="A143" s="16">
        <v>851015</v>
      </c>
      <c r="B143" s="41" t="s">
        <v>210</v>
      </c>
      <c r="C143" s="48">
        <v>44228</v>
      </c>
      <c r="D143" s="16" t="s">
        <v>48</v>
      </c>
      <c r="E143" s="41" t="s">
        <v>130</v>
      </c>
      <c r="F143" s="16" t="s">
        <v>146</v>
      </c>
      <c r="G143" s="57">
        <v>150000000</v>
      </c>
      <c r="H143" s="57">
        <v>150000000</v>
      </c>
      <c r="I143" s="16" t="s">
        <v>38</v>
      </c>
      <c r="J143" s="16" t="s">
        <v>38</v>
      </c>
      <c r="K143" s="41" t="s">
        <v>197</v>
      </c>
    </row>
    <row r="144" spans="1:11" s="45" customFormat="1" ht="11.25">
      <c r="A144" s="16"/>
      <c r="B144" s="41"/>
      <c r="C144" s="48"/>
      <c r="D144" s="16"/>
      <c r="E144" s="41"/>
      <c r="F144" s="16"/>
      <c r="G144" s="58">
        <f>SUM(G131:G143)</f>
        <v>497755288</v>
      </c>
      <c r="H144" s="58">
        <f>SUM(H131:H143)</f>
        <v>497755288</v>
      </c>
      <c r="I144" s="16"/>
      <c r="J144" s="16"/>
      <c r="K144" s="41"/>
    </row>
    <row r="145" spans="1:11" s="40" customFormat="1" ht="11.25">
      <c r="A145" s="52"/>
      <c r="B145" s="36" t="s">
        <v>211</v>
      </c>
      <c r="C145" s="53"/>
      <c r="D145" s="35"/>
      <c r="E145" s="36"/>
      <c r="F145" s="52"/>
      <c r="G145" s="54"/>
      <c r="H145" s="54"/>
      <c r="I145" s="52"/>
      <c r="J145" s="52"/>
      <c r="K145" s="55"/>
    </row>
    <row r="146" spans="1:11" s="45" customFormat="1" ht="22.5">
      <c r="A146" s="16">
        <v>80111701</v>
      </c>
      <c r="B146" s="41" t="s">
        <v>212</v>
      </c>
      <c r="C146" s="48">
        <v>44228</v>
      </c>
      <c r="D146" s="16" t="s">
        <v>48</v>
      </c>
      <c r="E146" s="41" t="s">
        <v>130</v>
      </c>
      <c r="F146" s="16" t="s">
        <v>131</v>
      </c>
      <c r="G146" s="57">
        <v>61056270</v>
      </c>
      <c r="H146" s="57">
        <v>61056270</v>
      </c>
      <c r="I146" s="16" t="s">
        <v>38</v>
      </c>
      <c r="J146" s="16" t="s">
        <v>38</v>
      </c>
      <c r="K146" s="61" t="s">
        <v>213</v>
      </c>
    </row>
    <row r="147" spans="1:11" s="45" customFormat="1" ht="33.75">
      <c r="A147" s="16" t="s">
        <v>141</v>
      </c>
      <c r="B147" s="41" t="s">
        <v>214</v>
      </c>
      <c r="C147" s="48">
        <v>44228</v>
      </c>
      <c r="D147" s="16" t="s">
        <v>48</v>
      </c>
      <c r="E147" s="41" t="s">
        <v>168</v>
      </c>
      <c r="F147" s="16" t="s">
        <v>131</v>
      </c>
      <c r="G147" s="57">
        <v>1000000</v>
      </c>
      <c r="H147" s="57">
        <v>1000000</v>
      </c>
      <c r="I147" s="16" t="s">
        <v>38</v>
      </c>
      <c r="J147" s="16" t="s">
        <v>38</v>
      </c>
      <c r="K147" s="61" t="s">
        <v>213</v>
      </c>
    </row>
    <row r="148" spans="1:11" s="45" customFormat="1" ht="22.5">
      <c r="A148" s="16">
        <v>20102301</v>
      </c>
      <c r="B148" s="41" t="s">
        <v>144</v>
      </c>
      <c r="C148" s="48">
        <v>44256</v>
      </c>
      <c r="D148" s="16" t="s">
        <v>41</v>
      </c>
      <c r="E148" s="41" t="s">
        <v>168</v>
      </c>
      <c r="F148" s="16" t="s">
        <v>131</v>
      </c>
      <c r="G148" s="57">
        <v>1000000</v>
      </c>
      <c r="H148" s="57">
        <v>1000000</v>
      </c>
      <c r="I148" s="16" t="s">
        <v>38</v>
      </c>
      <c r="J148" s="16" t="s">
        <v>38</v>
      </c>
      <c r="K148" s="61" t="s">
        <v>213</v>
      </c>
    </row>
    <row r="149" spans="1:11" s="45" customFormat="1" ht="22.5">
      <c r="A149" s="16">
        <v>851015</v>
      </c>
      <c r="B149" s="41" t="s">
        <v>215</v>
      </c>
      <c r="C149" s="48">
        <v>44228</v>
      </c>
      <c r="D149" s="16" t="s">
        <v>48</v>
      </c>
      <c r="E149" s="41" t="s">
        <v>130</v>
      </c>
      <c r="F149" s="16" t="s">
        <v>216</v>
      </c>
      <c r="G149" s="57">
        <v>100000000</v>
      </c>
      <c r="H149" s="57">
        <v>100000000</v>
      </c>
      <c r="I149" s="16" t="s">
        <v>38</v>
      </c>
      <c r="J149" s="16" t="s">
        <v>38</v>
      </c>
      <c r="K149" s="61" t="s">
        <v>213</v>
      </c>
    </row>
    <row r="150" spans="1:11" s="45" customFormat="1" ht="11.25">
      <c r="A150" s="16"/>
      <c r="B150" s="41"/>
      <c r="C150" s="43"/>
      <c r="D150" s="47"/>
      <c r="E150" s="42"/>
      <c r="F150" s="47"/>
      <c r="G150" s="58">
        <f>SUM(G146:G149)</f>
        <v>163056270</v>
      </c>
      <c r="H150" s="58">
        <f>SUM(H146:H149)</f>
        <v>163056270</v>
      </c>
      <c r="I150" s="47"/>
      <c r="J150" s="16"/>
      <c r="K150" s="51"/>
    </row>
    <row r="151" spans="1:11" s="40" customFormat="1" ht="11.25">
      <c r="A151" s="52"/>
      <c r="B151" s="36" t="s">
        <v>217</v>
      </c>
      <c r="C151" s="53"/>
      <c r="D151" s="35"/>
      <c r="E151" s="36"/>
      <c r="F151" s="52"/>
      <c r="G151" s="54"/>
      <c r="H151" s="54"/>
      <c r="I151" s="52"/>
      <c r="J151" s="52"/>
      <c r="K151" s="55"/>
    </row>
    <row r="152" spans="1:11" s="45" customFormat="1" ht="105" customHeight="1">
      <c r="A152" s="16">
        <v>80111701</v>
      </c>
      <c r="B152" s="41" t="s">
        <v>218</v>
      </c>
      <c r="C152" s="48">
        <v>44228</v>
      </c>
      <c r="D152" s="16" t="s">
        <v>115</v>
      </c>
      <c r="E152" s="41" t="s">
        <v>130</v>
      </c>
      <c r="F152" s="16" t="s">
        <v>219</v>
      </c>
      <c r="G152" s="46">
        <f aca="true" t="shared" si="2" ref="G152:G157">2775285*10</f>
        <v>27752850</v>
      </c>
      <c r="H152" s="46">
        <f>G152</f>
        <v>27752850</v>
      </c>
      <c r="I152" s="16" t="s">
        <v>128</v>
      </c>
      <c r="J152" s="16" t="s">
        <v>38</v>
      </c>
      <c r="K152" s="41" t="s">
        <v>220</v>
      </c>
    </row>
    <row r="153" spans="1:11" s="45" customFormat="1" ht="90">
      <c r="A153" s="16">
        <v>80111701</v>
      </c>
      <c r="B153" s="41" t="s">
        <v>221</v>
      </c>
      <c r="C153" s="48">
        <v>44228</v>
      </c>
      <c r="D153" s="16" t="s">
        <v>115</v>
      </c>
      <c r="E153" s="41" t="s">
        <v>130</v>
      </c>
      <c r="F153" s="16" t="s">
        <v>219</v>
      </c>
      <c r="G153" s="46">
        <f t="shared" si="2"/>
        <v>27752850</v>
      </c>
      <c r="H153" s="46">
        <f>G153</f>
        <v>27752850</v>
      </c>
      <c r="I153" s="16" t="s">
        <v>128</v>
      </c>
      <c r="J153" s="16" t="s">
        <v>38</v>
      </c>
      <c r="K153" s="41" t="s">
        <v>220</v>
      </c>
    </row>
    <row r="154" spans="1:11" s="45" customFormat="1" ht="90">
      <c r="A154" s="16">
        <v>80111701</v>
      </c>
      <c r="B154" s="41" t="s">
        <v>222</v>
      </c>
      <c r="C154" s="48">
        <v>44228</v>
      </c>
      <c r="D154" s="16" t="s">
        <v>115</v>
      </c>
      <c r="E154" s="41" t="s">
        <v>130</v>
      </c>
      <c r="F154" s="16" t="s">
        <v>219</v>
      </c>
      <c r="G154" s="46">
        <f t="shared" si="2"/>
        <v>27752850</v>
      </c>
      <c r="H154" s="46">
        <f>G154</f>
        <v>27752850</v>
      </c>
      <c r="I154" s="16" t="s">
        <v>128</v>
      </c>
      <c r="J154" s="16" t="s">
        <v>38</v>
      </c>
      <c r="K154" s="41" t="s">
        <v>220</v>
      </c>
    </row>
    <row r="155" spans="1:11" s="45" customFormat="1" ht="90">
      <c r="A155" s="16">
        <v>80111701</v>
      </c>
      <c r="B155" s="41" t="s">
        <v>223</v>
      </c>
      <c r="C155" s="48">
        <v>44228</v>
      </c>
      <c r="D155" s="16" t="s">
        <v>115</v>
      </c>
      <c r="E155" s="41" t="s">
        <v>130</v>
      </c>
      <c r="F155" s="16" t="s">
        <v>219</v>
      </c>
      <c r="G155" s="46">
        <f t="shared" si="2"/>
        <v>27752850</v>
      </c>
      <c r="H155" s="46">
        <f>G155</f>
        <v>27752850</v>
      </c>
      <c r="I155" s="16" t="s">
        <v>128</v>
      </c>
      <c r="J155" s="16" t="s">
        <v>38</v>
      </c>
      <c r="K155" s="41" t="s">
        <v>220</v>
      </c>
    </row>
    <row r="156" spans="1:11" s="45" customFormat="1" ht="78.75">
      <c r="A156" s="16">
        <v>80111701</v>
      </c>
      <c r="B156" s="41" t="s">
        <v>224</v>
      </c>
      <c r="C156" s="48">
        <v>44228</v>
      </c>
      <c r="D156" s="16" t="s">
        <v>115</v>
      </c>
      <c r="E156" s="41" t="s">
        <v>130</v>
      </c>
      <c r="F156" s="16" t="s">
        <v>219</v>
      </c>
      <c r="G156" s="46">
        <f t="shared" si="2"/>
        <v>27752850</v>
      </c>
      <c r="H156" s="46">
        <f aca="true" t="shared" si="3" ref="H156:H161">G156</f>
        <v>27752850</v>
      </c>
      <c r="I156" s="16" t="s">
        <v>128</v>
      </c>
      <c r="J156" s="16" t="s">
        <v>38</v>
      </c>
      <c r="K156" s="41" t="s">
        <v>220</v>
      </c>
    </row>
    <row r="157" spans="1:11" s="45" customFormat="1" ht="90">
      <c r="A157" s="16">
        <v>80111701</v>
      </c>
      <c r="B157" s="41" t="s">
        <v>225</v>
      </c>
      <c r="C157" s="48">
        <v>44228</v>
      </c>
      <c r="D157" s="16" t="s">
        <v>115</v>
      </c>
      <c r="E157" s="41" t="s">
        <v>130</v>
      </c>
      <c r="F157" s="16" t="s">
        <v>219</v>
      </c>
      <c r="G157" s="46">
        <f t="shared" si="2"/>
        <v>27752850</v>
      </c>
      <c r="H157" s="46">
        <f t="shared" si="3"/>
        <v>27752850</v>
      </c>
      <c r="I157" s="16" t="s">
        <v>128</v>
      </c>
      <c r="J157" s="16" t="s">
        <v>38</v>
      </c>
      <c r="K157" s="41" t="s">
        <v>220</v>
      </c>
    </row>
    <row r="158" spans="1:11" s="45" customFormat="1" ht="67.5">
      <c r="A158" s="16">
        <v>80111701</v>
      </c>
      <c r="B158" s="41" t="s">
        <v>226</v>
      </c>
      <c r="C158" s="48">
        <v>44317</v>
      </c>
      <c r="D158" s="16" t="s">
        <v>170</v>
      </c>
      <c r="E158" s="41" t="s">
        <v>130</v>
      </c>
      <c r="F158" s="16" t="s">
        <v>219</v>
      </c>
      <c r="G158" s="46">
        <f>2775285*4</f>
        <v>11101140</v>
      </c>
      <c r="H158" s="46">
        <f t="shared" si="3"/>
        <v>11101140</v>
      </c>
      <c r="I158" s="16" t="s">
        <v>128</v>
      </c>
      <c r="J158" s="16" t="s">
        <v>38</v>
      </c>
      <c r="K158" s="41" t="s">
        <v>220</v>
      </c>
    </row>
    <row r="159" spans="1:11" s="45" customFormat="1" ht="67.5">
      <c r="A159" s="16">
        <v>80111701</v>
      </c>
      <c r="B159" s="41" t="s">
        <v>227</v>
      </c>
      <c r="C159" s="48">
        <v>44317</v>
      </c>
      <c r="D159" s="16" t="s">
        <v>228</v>
      </c>
      <c r="E159" s="41" t="s">
        <v>130</v>
      </c>
      <c r="F159" s="16" t="s">
        <v>219</v>
      </c>
      <c r="G159" s="46">
        <f>2775285*3</f>
        <v>8325855</v>
      </c>
      <c r="H159" s="46">
        <f t="shared" si="3"/>
        <v>8325855</v>
      </c>
      <c r="I159" s="16" t="s">
        <v>128</v>
      </c>
      <c r="J159" s="16" t="s">
        <v>38</v>
      </c>
      <c r="K159" s="41" t="s">
        <v>220</v>
      </c>
    </row>
    <row r="160" spans="1:11" s="45" customFormat="1" ht="45">
      <c r="A160" s="16">
        <v>20102301</v>
      </c>
      <c r="B160" s="41" t="s">
        <v>229</v>
      </c>
      <c r="C160" s="48">
        <v>44287</v>
      </c>
      <c r="D160" s="16" t="s">
        <v>104</v>
      </c>
      <c r="E160" s="41" t="s">
        <v>168</v>
      </c>
      <c r="F160" s="16" t="s">
        <v>219</v>
      </c>
      <c r="G160" s="46">
        <v>3000000</v>
      </c>
      <c r="H160" s="46">
        <f t="shared" si="3"/>
        <v>3000000</v>
      </c>
      <c r="I160" s="16" t="s">
        <v>128</v>
      </c>
      <c r="J160" s="16" t="s">
        <v>38</v>
      </c>
      <c r="K160" s="41" t="s">
        <v>220</v>
      </c>
    </row>
    <row r="161" spans="1:11" s="45" customFormat="1" ht="45">
      <c r="A161" s="16" t="s">
        <v>141</v>
      </c>
      <c r="B161" s="41" t="s">
        <v>230</v>
      </c>
      <c r="C161" s="48">
        <v>44287</v>
      </c>
      <c r="D161" s="16" t="s">
        <v>104</v>
      </c>
      <c r="E161" s="41" t="s">
        <v>168</v>
      </c>
      <c r="F161" s="16" t="s">
        <v>219</v>
      </c>
      <c r="G161" s="46">
        <v>1000000</v>
      </c>
      <c r="H161" s="46">
        <f t="shared" si="3"/>
        <v>1000000</v>
      </c>
      <c r="I161" s="16" t="s">
        <v>128</v>
      </c>
      <c r="J161" s="16" t="s">
        <v>38</v>
      </c>
      <c r="K161" s="41" t="s">
        <v>220</v>
      </c>
    </row>
    <row r="162" spans="1:11" s="45" customFormat="1" ht="67.5">
      <c r="A162" s="16">
        <v>851015</v>
      </c>
      <c r="B162" s="41" t="s">
        <v>231</v>
      </c>
      <c r="C162" s="48">
        <v>44228</v>
      </c>
      <c r="D162" s="16" t="s">
        <v>48</v>
      </c>
      <c r="E162" s="41" t="s">
        <v>130</v>
      </c>
      <c r="F162" s="16" t="s">
        <v>232</v>
      </c>
      <c r="G162" s="57">
        <v>40000000</v>
      </c>
      <c r="H162" s="46">
        <f>G162</f>
        <v>40000000</v>
      </c>
      <c r="I162" s="16" t="s">
        <v>128</v>
      </c>
      <c r="J162" s="16" t="s">
        <v>38</v>
      </c>
      <c r="K162" s="41" t="s">
        <v>220</v>
      </c>
    </row>
    <row r="163" spans="1:11" s="45" customFormat="1" ht="45">
      <c r="A163" s="16">
        <v>851015</v>
      </c>
      <c r="B163" s="41" t="s">
        <v>233</v>
      </c>
      <c r="C163" s="48">
        <v>44228</v>
      </c>
      <c r="D163" s="16" t="s">
        <v>48</v>
      </c>
      <c r="E163" s="41" t="s">
        <v>130</v>
      </c>
      <c r="F163" s="16" t="s">
        <v>232</v>
      </c>
      <c r="G163" s="57">
        <v>30000000</v>
      </c>
      <c r="H163" s="46">
        <f>G163</f>
        <v>30000000</v>
      </c>
      <c r="I163" s="16" t="s">
        <v>128</v>
      </c>
      <c r="J163" s="16" t="s">
        <v>38</v>
      </c>
      <c r="K163" s="41" t="s">
        <v>220</v>
      </c>
    </row>
    <row r="164" spans="1:11" s="45" customFormat="1" ht="45">
      <c r="A164" s="16">
        <v>851015</v>
      </c>
      <c r="B164" s="41" t="s">
        <v>234</v>
      </c>
      <c r="C164" s="48">
        <v>44228</v>
      </c>
      <c r="D164" s="16" t="s">
        <v>48</v>
      </c>
      <c r="E164" s="41" t="s">
        <v>130</v>
      </c>
      <c r="F164" s="16" t="s">
        <v>232</v>
      </c>
      <c r="G164" s="57">
        <v>300000000</v>
      </c>
      <c r="H164" s="46">
        <f>G164</f>
        <v>300000000</v>
      </c>
      <c r="I164" s="16" t="s">
        <v>128</v>
      </c>
      <c r="J164" s="16" t="s">
        <v>38</v>
      </c>
      <c r="K164" s="41" t="s">
        <v>220</v>
      </c>
    </row>
    <row r="165" spans="1:11" s="45" customFormat="1" ht="45">
      <c r="A165" s="16">
        <v>851015</v>
      </c>
      <c r="B165" s="41" t="s">
        <v>235</v>
      </c>
      <c r="C165" s="48">
        <v>44228</v>
      </c>
      <c r="D165" s="16" t="s">
        <v>48</v>
      </c>
      <c r="E165" s="41" t="s">
        <v>130</v>
      </c>
      <c r="F165" s="16" t="s">
        <v>232</v>
      </c>
      <c r="G165" s="46">
        <v>281500000</v>
      </c>
      <c r="H165" s="46">
        <f>G165</f>
        <v>281500000</v>
      </c>
      <c r="I165" s="16" t="s">
        <v>128</v>
      </c>
      <c r="J165" s="16" t="s">
        <v>38</v>
      </c>
      <c r="K165" s="41" t="s">
        <v>220</v>
      </c>
    </row>
    <row r="166" spans="1:11" s="45" customFormat="1" ht="22.5" customHeight="1">
      <c r="A166" s="47"/>
      <c r="B166" s="42"/>
      <c r="C166" s="43"/>
      <c r="D166" s="47"/>
      <c r="E166" s="42"/>
      <c r="F166" s="47"/>
      <c r="G166" s="58">
        <f>SUM(G152:G165)</f>
        <v>841444095</v>
      </c>
      <c r="H166" s="58">
        <f>SUM(H152:H165)</f>
        <v>841444095</v>
      </c>
      <c r="I166" s="47"/>
      <c r="J166" s="16"/>
      <c r="K166" s="51"/>
    </row>
    <row r="167" spans="1:11" s="40" customFormat="1" ht="24" customHeight="1">
      <c r="A167" s="52"/>
      <c r="B167" s="36" t="s">
        <v>236</v>
      </c>
      <c r="C167" s="53"/>
      <c r="D167" s="35"/>
      <c r="E167" s="36"/>
      <c r="F167" s="52"/>
      <c r="G167" s="54"/>
      <c r="H167" s="54"/>
      <c r="I167" s="52"/>
      <c r="J167" s="52"/>
      <c r="K167" s="55"/>
    </row>
    <row r="168" spans="1:11" s="45" customFormat="1" ht="45">
      <c r="A168" s="16">
        <v>80111701</v>
      </c>
      <c r="B168" s="41" t="s">
        <v>237</v>
      </c>
      <c r="C168" s="48">
        <v>44242</v>
      </c>
      <c r="D168" s="16">
        <v>10</v>
      </c>
      <c r="E168" s="41" t="s">
        <v>130</v>
      </c>
      <c r="F168" s="16" t="s">
        <v>131</v>
      </c>
      <c r="G168" s="46">
        <f aca="true" t="shared" si="4" ref="G168:G174">2775285*D168</f>
        <v>27752850</v>
      </c>
      <c r="H168" s="46">
        <f>2681435*10</f>
        <v>26814350</v>
      </c>
      <c r="I168" s="16" t="s">
        <v>128</v>
      </c>
      <c r="J168" s="16" t="s">
        <v>38</v>
      </c>
      <c r="K168" s="41" t="s">
        <v>238</v>
      </c>
    </row>
    <row r="169" spans="1:11" s="45" customFormat="1" ht="45">
      <c r="A169" s="16">
        <v>80111701</v>
      </c>
      <c r="B169" s="41" t="s">
        <v>239</v>
      </c>
      <c r="C169" s="48">
        <v>44242</v>
      </c>
      <c r="D169" s="16">
        <v>10</v>
      </c>
      <c r="E169" s="41" t="s">
        <v>130</v>
      </c>
      <c r="F169" s="16" t="s">
        <v>131</v>
      </c>
      <c r="G169" s="46">
        <f t="shared" si="4"/>
        <v>27752850</v>
      </c>
      <c r="H169" s="46">
        <f>2681435*10</f>
        <v>26814350</v>
      </c>
      <c r="I169" s="16" t="s">
        <v>128</v>
      </c>
      <c r="J169" s="16" t="s">
        <v>38</v>
      </c>
      <c r="K169" s="41" t="s">
        <v>238</v>
      </c>
    </row>
    <row r="170" spans="1:11" s="45" customFormat="1" ht="45">
      <c r="A170" s="16">
        <v>80111701</v>
      </c>
      <c r="B170" s="41" t="s">
        <v>240</v>
      </c>
      <c r="C170" s="48">
        <v>44242</v>
      </c>
      <c r="D170" s="16">
        <v>10</v>
      </c>
      <c r="E170" s="41" t="s">
        <v>130</v>
      </c>
      <c r="F170" s="16" t="s">
        <v>131</v>
      </c>
      <c r="G170" s="46">
        <f t="shared" si="4"/>
        <v>27752850</v>
      </c>
      <c r="H170" s="46">
        <f>2681435*10</f>
        <v>26814350</v>
      </c>
      <c r="I170" s="16" t="s">
        <v>128</v>
      </c>
      <c r="J170" s="16" t="s">
        <v>38</v>
      </c>
      <c r="K170" s="41" t="s">
        <v>238</v>
      </c>
    </row>
    <row r="171" spans="1:11" s="45" customFormat="1" ht="45">
      <c r="A171" s="16">
        <v>80111701</v>
      </c>
      <c r="B171" s="41" t="s">
        <v>241</v>
      </c>
      <c r="C171" s="48">
        <v>44242</v>
      </c>
      <c r="D171" s="16">
        <v>10</v>
      </c>
      <c r="E171" s="41" t="s">
        <v>130</v>
      </c>
      <c r="F171" s="16" t="s">
        <v>131</v>
      </c>
      <c r="G171" s="46">
        <f t="shared" si="4"/>
        <v>27752850</v>
      </c>
      <c r="H171" s="46">
        <f>2681435*6</f>
        <v>16088610</v>
      </c>
      <c r="I171" s="16" t="s">
        <v>128</v>
      </c>
      <c r="J171" s="16" t="s">
        <v>38</v>
      </c>
      <c r="K171" s="41" t="s">
        <v>238</v>
      </c>
    </row>
    <row r="172" spans="1:11" s="45" customFormat="1" ht="45">
      <c r="A172" s="16">
        <v>80111701</v>
      </c>
      <c r="B172" s="41" t="s">
        <v>242</v>
      </c>
      <c r="C172" s="48">
        <v>44242</v>
      </c>
      <c r="D172" s="16">
        <v>5.5</v>
      </c>
      <c r="E172" s="41" t="s">
        <v>130</v>
      </c>
      <c r="F172" s="16" t="s">
        <v>131</v>
      </c>
      <c r="G172" s="46">
        <f t="shared" si="4"/>
        <v>15264067.5</v>
      </c>
      <c r="H172" s="46">
        <f>2681435*5</f>
        <v>13407175</v>
      </c>
      <c r="I172" s="16" t="s">
        <v>128</v>
      </c>
      <c r="J172" s="16" t="s">
        <v>38</v>
      </c>
      <c r="K172" s="41" t="s">
        <v>238</v>
      </c>
    </row>
    <row r="173" spans="1:11" s="45" customFormat="1" ht="45">
      <c r="A173" s="16">
        <v>80111701</v>
      </c>
      <c r="B173" s="41" t="s">
        <v>243</v>
      </c>
      <c r="C173" s="48">
        <v>44242</v>
      </c>
      <c r="D173" s="16">
        <v>10</v>
      </c>
      <c r="E173" s="41" t="s">
        <v>130</v>
      </c>
      <c r="F173" s="16" t="s">
        <v>131</v>
      </c>
      <c r="G173" s="46">
        <f t="shared" si="4"/>
        <v>27752850</v>
      </c>
      <c r="H173" s="46">
        <f>2681435*4</f>
        <v>10725740</v>
      </c>
      <c r="I173" s="16" t="s">
        <v>128</v>
      </c>
      <c r="J173" s="16" t="s">
        <v>38</v>
      </c>
      <c r="K173" s="41" t="s">
        <v>238</v>
      </c>
    </row>
    <row r="174" spans="1:11" s="45" customFormat="1" ht="45">
      <c r="A174" s="16">
        <v>80111701</v>
      </c>
      <c r="B174" s="41" t="s">
        <v>244</v>
      </c>
      <c r="C174" s="48">
        <v>44242</v>
      </c>
      <c r="D174" s="16">
        <v>10</v>
      </c>
      <c r="E174" s="41" t="s">
        <v>130</v>
      </c>
      <c r="F174" s="16" t="s">
        <v>131</v>
      </c>
      <c r="G174" s="46">
        <f t="shared" si="4"/>
        <v>27752850</v>
      </c>
      <c r="H174" s="46">
        <f>2681435*8</f>
        <v>21451480</v>
      </c>
      <c r="I174" s="16" t="s">
        <v>128</v>
      </c>
      <c r="J174" s="16" t="s">
        <v>38</v>
      </c>
      <c r="K174" s="41" t="s">
        <v>238</v>
      </c>
    </row>
    <row r="175" spans="1:11" s="45" customFormat="1" ht="45">
      <c r="A175" s="16">
        <v>80111701</v>
      </c>
      <c r="B175" s="41" t="s">
        <v>245</v>
      </c>
      <c r="C175" s="48">
        <v>44242</v>
      </c>
      <c r="D175" s="16">
        <v>10</v>
      </c>
      <c r="E175" s="41" t="s">
        <v>130</v>
      </c>
      <c r="F175" s="16" t="s">
        <v>131</v>
      </c>
      <c r="G175" s="46">
        <v>20000000</v>
      </c>
      <c r="H175" s="46">
        <f>15000000</f>
        <v>15000000</v>
      </c>
      <c r="I175" s="16" t="s">
        <v>128</v>
      </c>
      <c r="J175" s="16" t="s">
        <v>38</v>
      </c>
      <c r="K175" s="41" t="s">
        <v>238</v>
      </c>
    </row>
    <row r="176" spans="1:11" s="45" customFormat="1" ht="45">
      <c r="A176" s="16">
        <v>80111701</v>
      </c>
      <c r="B176" s="41" t="s">
        <v>246</v>
      </c>
      <c r="C176" s="48">
        <v>44242</v>
      </c>
      <c r="D176" s="16">
        <v>10</v>
      </c>
      <c r="E176" s="41" t="s">
        <v>130</v>
      </c>
      <c r="F176" s="16" t="s">
        <v>131</v>
      </c>
      <c r="G176" s="46">
        <v>10000000</v>
      </c>
      <c r="H176" s="46">
        <v>0</v>
      </c>
      <c r="I176" s="16" t="s">
        <v>128</v>
      </c>
      <c r="J176" s="16" t="s">
        <v>38</v>
      </c>
      <c r="K176" s="41" t="s">
        <v>238</v>
      </c>
    </row>
    <row r="177" spans="1:11" s="45" customFormat="1" ht="45">
      <c r="A177" s="16">
        <v>80111701</v>
      </c>
      <c r="B177" s="41" t="s">
        <v>247</v>
      </c>
      <c r="C177" s="48">
        <v>44242</v>
      </c>
      <c r="D177" s="16">
        <v>10</v>
      </c>
      <c r="E177" s="41" t="s">
        <v>130</v>
      </c>
      <c r="F177" s="16" t="s">
        <v>131</v>
      </c>
      <c r="G177" s="46">
        <v>4000000</v>
      </c>
      <c r="H177" s="46">
        <v>0</v>
      </c>
      <c r="I177" s="16" t="s">
        <v>128</v>
      </c>
      <c r="J177" s="16" t="s">
        <v>38</v>
      </c>
      <c r="K177" s="41" t="s">
        <v>238</v>
      </c>
    </row>
    <row r="178" spans="1:11" s="45" customFormat="1" ht="45">
      <c r="A178" s="16">
        <v>80111701</v>
      </c>
      <c r="B178" s="41" t="s">
        <v>248</v>
      </c>
      <c r="C178" s="48">
        <v>44242</v>
      </c>
      <c r="D178" s="16">
        <v>10</v>
      </c>
      <c r="E178" s="41" t="s">
        <v>130</v>
      </c>
      <c r="F178" s="16" t="s">
        <v>131</v>
      </c>
      <c r="G178" s="46">
        <v>4000000</v>
      </c>
      <c r="H178" s="46">
        <v>0</v>
      </c>
      <c r="I178" s="16" t="s">
        <v>128</v>
      </c>
      <c r="J178" s="16" t="s">
        <v>38</v>
      </c>
      <c r="K178" s="41" t="s">
        <v>238</v>
      </c>
    </row>
    <row r="179" spans="1:11" s="45" customFormat="1" ht="45">
      <c r="A179" s="16" t="s">
        <v>141</v>
      </c>
      <c r="B179" s="41" t="s">
        <v>249</v>
      </c>
      <c r="C179" s="48">
        <v>44228</v>
      </c>
      <c r="D179" s="16" t="s">
        <v>48</v>
      </c>
      <c r="E179" s="41" t="s">
        <v>168</v>
      </c>
      <c r="F179" s="16" t="s">
        <v>131</v>
      </c>
      <c r="G179" s="46">
        <v>2543568</v>
      </c>
      <c r="H179" s="46">
        <v>12000000</v>
      </c>
      <c r="I179" s="16" t="s">
        <v>128</v>
      </c>
      <c r="J179" s="16" t="s">
        <v>38</v>
      </c>
      <c r="K179" s="41" t="s">
        <v>238</v>
      </c>
    </row>
    <row r="180" spans="1:11" s="45" customFormat="1" ht="45">
      <c r="A180" s="16">
        <v>20102301</v>
      </c>
      <c r="B180" s="41" t="s">
        <v>144</v>
      </c>
      <c r="C180" s="48">
        <v>44228</v>
      </c>
      <c r="D180" s="16" t="s">
        <v>48</v>
      </c>
      <c r="E180" s="41" t="s">
        <v>168</v>
      </c>
      <c r="F180" s="16" t="s">
        <v>131</v>
      </c>
      <c r="G180" s="46">
        <v>7000000</v>
      </c>
      <c r="H180" s="46">
        <v>8000000</v>
      </c>
      <c r="I180" s="16" t="s">
        <v>128</v>
      </c>
      <c r="J180" s="16" t="s">
        <v>38</v>
      </c>
      <c r="K180" s="41" t="s">
        <v>238</v>
      </c>
    </row>
    <row r="181" spans="1:11" s="45" customFormat="1" ht="45">
      <c r="A181" s="16">
        <v>851015</v>
      </c>
      <c r="B181" s="41" t="s">
        <v>250</v>
      </c>
      <c r="C181" s="48">
        <v>44228</v>
      </c>
      <c r="D181" s="16" t="s">
        <v>48</v>
      </c>
      <c r="E181" s="41" t="s">
        <v>130</v>
      </c>
      <c r="F181" s="62" t="s">
        <v>216</v>
      </c>
      <c r="G181" s="46">
        <v>150000000</v>
      </c>
      <c r="H181" s="46">
        <v>80000000</v>
      </c>
      <c r="I181" s="16" t="s">
        <v>128</v>
      </c>
      <c r="J181" s="16" t="s">
        <v>38</v>
      </c>
      <c r="K181" s="41" t="s">
        <v>238</v>
      </c>
    </row>
    <row r="182" spans="1:11" s="45" customFormat="1" ht="45">
      <c r="A182" s="16">
        <v>851015</v>
      </c>
      <c r="B182" s="41" t="s">
        <v>251</v>
      </c>
      <c r="C182" s="48">
        <v>44228</v>
      </c>
      <c r="D182" s="16" t="s">
        <v>48</v>
      </c>
      <c r="E182" s="41" t="s">
        <v>130</v>
      </c>
      <c r="F182" s="16" t="s">
        <v>216</v>
      </c>
      <c r="G182" s="46">
        <f>734557221-G181</f>
        <v>584557221</v>
      </c>
      <c r="H182" s="46">
        <f>472683073</f>
        <v>472683073</v>
      </c>
      <c r="I182" s="16" t="s">
        <v>128</v>
      </c>
      <c r="J182" s="16" t="s">
        <v>38</v>
      </c>
      <c r="K182" s="41" t="s">
        <v>238</v>
      </c>
    </row>
    <row r="183" spans="1:11" s="45" customFormat="1" ht="11.25">
      <c r="A183" s="47"/>
      <c r="B183" s="42"/>
      <c r="C183" s="43"/>
      <c r="D183" s="47"/>
      <c r="E183" s="42"/>
      <c r="F183" s="47"/>
      <c r="G183" s="58">
        <f>SUM(G168:G182)</f>
        <v>963881956.5</v>
      </c>
      <c r="H183" s="58">
        <f>SUM(H168:H182)</f>
        <v>729799128</v>
      </c>
      <c r="I183" s="47"/>
      <c r="J183" s="16"/>
      <c r="K183" s="51"/>
    </row>
    <row r="184" spans="1:11" s="40" customFormat="1" ht="11.25">
      <c r="A184" s="52"/>
      <c r="B184" s="36" t="s">
        <v>252</v>
      </c>
      <c r="C184" s="53"/>
      <c r="D184" s="35"/>
      <c r="E184" s="36"/>
      <c r="F184" s="52"/>
      <c r="G184" s="54"/>
      <c r="H184" s="54"/>
      <c r="I184" s="52"/>
      <c r="J184" s="52"/>
      <c r="K184" s="55"/>
    </row>
    <row r="185" spans="1:11" s="45" customFormat="1" ht="22.5">
      <c r="A185" s="16">
        <v>80111601</v>
      </c>
      <c r="B185" s="41" t="s">
        <v>253</v>
      </c>
      <c r="C185" s="48">
        <v>44228</v>
      </c>
      <c r="D185" s="16" t="s">
        <v>115</v>
      </c>
      <c r="E185" s="41" t="s">
        <v>130</v>
      </c>
      <c r="F185" s="16" t="s">
        <v>131</v>
      </c>
      <c r="G185" s="57">
        <v>19427010</v>
      </c>
      <c r="H185" s="57">
        <v>19427010</v>
      </c>
      <c r="I185" s="16" t="s">
        <v>38</v>
      </c>
      <c r="J185" s="16" t="s">
        <v>38</v>
      </c>
      <c r="K185" s="41" t="s">
        <v>254</v>
      </c>
    </row>
    <row r="186" spans="1:11" s="45" customFormat="1" ht="22.5">
      <c r="A186" s="16">
        <v>80111601</v>
      </c>
      <c r="B186" s="41" t="s">
        <v>255</v>
      </c>
      <c r="C186" s="48">
        <v>44228</v>
      </c>
      <c r="D186" s="16" t="s">
        <v>48</v>
      </c>
      <c r="E186" s="41" t="s">
        <v>130</v>
      </c>
      <c r="F186" s="16" t="s">
        <v>131</v>
      </c>
      <c r="G186" s="57">
        <v>18316881</v>
      </c>
      <c r="H186" s="57">
        <v>18316881</v>
      </c>
      <c r="I186" s="16" t="s">
        <v>38</v>
      </c>
      <c r="J186" s="16" t="s">
        <v>38</v>
      </c>
      <c r="K186" s="41" t="s">
        <v>254</v>
      </c>
    </row>
    <row r="187" spans="1:11" s="45" customFormat="1" ht="22.5">
      <c r="A187" s="16">
        <v>80111601</v>
      </c>
      <c r="B187" s="41" t="s">
        <v>256</v>
      </c>
      <c r="C187" s="48">
        <v>44228</v>
      </c>
      <c r="D187" s="16" t="s">
        <v>48</v>
      </c>
      <c r="E187" s="41" t="s">
        <v>130</v>
      </c>
      <c r="F187" s="16" t="s">
        <v>131</v>
      </c>
      <c r="G187" s="57">
        <v>30528135</v>
      </c>
      <c r="H187" s="57">
        <v>30528135</v>
      </c>
      <c r="I187" s="16" t="s">
        <v>38</v>
      </c>
      <c r="J187" s="16" t="s">
        <v>38</v>
      </c>
      <c r="K187" s="41" t="s">
        <v>254</v>
      </c>
    </row>
    <row r="188" spans="1:11" s="45" customFormat="1" ht="22.5">
      <c r="A188" s="16">
        <v>80111601</v>
      </c>
      <c r="B188" s="41" t="s">
        <v>256</v>
      </c>
      <c r="C188" s="48">
        <v>44228</v>
      </c>
      <c r="D188" s="16" t="s">
        <v>48</v>
      </c>
      <c r="E188" s="41" t="s">
        <v>130</v>
      </c>
      <c r="F188" s="16" t="s">
        <v>131</v>
      </c>
      <c r="G188" s="57">
        <v>30528135</v>
      </c>
      <c r="H188" s="57">
        <v>30528135</v>
      </c>
      <c r="I188" s="16" t="s">
        <v>38</v>
      </c>
      <c r="J188" s="16" t="s">
        <v>38</v>
      </c>
      <c r="K188" s="41" t="s">
        <v>254</v>
      </c>
    </row>
    <row r="189" spans="1:11" s="45" customFormat="1" ht="22.5">
      <c r="A189" s="16">
        <v>80111601</v>
      </c>
      <c r="B189" s="41" t="s">
        <v>256</v>
      </c>
      <c r="C189" s="48">
        <v>44228</v>
      </c>
      <c r="D189" s="16" t="s">
        <v>48</v>
      </c>
      <c r="E189" s="41" t="s">
        <v>130</v>
      </c>
      <c r="F189" s="16" t="s">
        <v>131</v>
      </c>
      <c r="G189" s="57">
        <v>30528135</v>
      </c>
      <c r="H189" s="57">
        <v>30528135</v>
      </c>
      <c r="I189" s="16" t="s">
        <v>38</v>
      </c>
      <c r="J189" s="16" t="s">
        <v>38</v>
      </c>
      <c r="K189" s="41" t="s">
        <v>254</v>
      </c>
    </row>
    <row r="190" spans="1:11" s="45" customFormat="1" ht="22.5">
      <c r="A190" s="16">
        <v>80111601</v>
      </c>
      <c r="B190" s="41" t="s">
        <v>256</v>
      </c>
      <c r="C190" s="48">
        <v>44228</v>
      </c>
      <c r="D190" s="16" t="s">
        <v>48</v>
      </c>
      <c r="E190" s="41" t="s">
        <v>130</v>
      </c>
      <c r="F190" s="16" t="s">
        <v>131</v>
      </c>
      <c r="G190" s="57">
        <v>30528135</v>
      </c>
      <c r="H190" s="57">
        <v>30528135</v>
      </c>
      <c r="I190" s="16" t="s">
        <v>38</v>
      </c>
      <c r="J190" s="16" t="s">
        <v>38</v>
      </c>
      <c r="K190" s="41" t="s">
        <v>254</v>
      </c>
    </row>
    <row r="191" spans="1:11" s="45" customFormat="1" ht="22.5">
      <c r="A191" s="16">
        <v>20102301</v>
      </c>
      <c r="B191" s="41" t="s">
        <v>257</v>
      </c>
      <c r="C191" s="48">
        <v>44228</v>
      </c>
      <c r="D191" s="16" t="s">
        <v>48</v>
      </c>
      <c r="E191" s="41" t="s">
        <v>168</v>
      </c>
      <c r="F191" s="16" t="s">
        <v>131</v>
      </c>
      <c r="G191" s="57">
        <v>10000000</v>
      </c>
      <c r="H191" s="57">
        <v>10000000</v>
      </c>
      <c r="I191" s="16" t="s">
        <v>38</v>
      </c>
      <c r="J191" s="16" t="s">
        <v>38</v>
      </c>
      <c r="K191" s="41" t="s">
        <v>254</v>
      </c>
    </row>
    <row r="192" spans="1:11" s="45" customFormat="1" ht="22.5">
      <c r="A192" s="16">
        <v>80141607</v>
      </c>
      <c r="B192" s="56" t="s">
        <v>208</v>
      </c>
      <c r="C192" s="48">
        <v>44228</v>
      </c>
      <c r="D192" s="16" t="s">
        <v>48</v>
      </c>
      <c r="E192" s="41" t="s">
        <v>168</v>
      </c>
      <c r="F192" s="16" t="s">
        <v>131</v>
      </c>
      <c r="G192" s="57">
        <v>5000000</v>
      </c>
      <c r="H192" s="57">
        <v>5000000</v>
      </c>
      <c r="I192" s="16" t="s">
        <v>38</v>
      </c>
      <c r="J192" s="16" t="s">
        <v>38</v>
      </c>
      <c r="K192" s="41" t="s">
        <v>254</v>
      </c>
    </row>
    <row r="193" spans="1:11" s="45" customFormat="1" ht="33.75">
      <c r="A193" s="16">
        <v>851015</v>
      </c>
      <c r="B193" s="41" t="s">
        <v>258</v>
      </c>
      <c r="C193" s="48">
        <v>44228</v>
      </c>
      <c r="D193" s="16" t="s">
        <v>48</v>
      </c>
      <c r="E193" s="41" t="s">
        <v>130</v>
      </c>
      <c r="F193" s="16" t="s">
        <v>146</v>
      </c>
      <c r="G193" s="57">
        <v>90000000</v>
      </c>
      <c r="H193" s="57">
        <v>90000000</v>
      </c>
      <c r="I193" s="16" t="s">
        <v>38</v>
      </c>
      <c r="J193" s="16" t="s">
        <v>38</v>
      </c>
      <c r="K193" s="41" t="s">
        <v>254</v>
      </c>
    </row>
    <row r="194" spans="1:11" s="45" customFormat="1" ht="33.75">
      <c r="A194" s="16">
        <v>851015</v>
      </c>
      <c r="B194" s="41" t="s">
        <v>259</v>
      </c>
      <c r="C194" s="48">
        <v>44228</v>
      </c>
      <c r="D194" s="16" t="s">
        <v>48</v>
      </c>
      <c r="E194" s="41" t="s">
        <v>130</v>
      </c>
      <c r="F194" s="16" t="s">
        <v>146</v>
      </c>
      <c r="G194" s="57">
        <v>259312500</v>
      </c>
      <c r="H194" s="57">
        <v>259312500</v>
      </c>
      <c r="I194" s="16" t="s">
        <v>38</v>
      </c>
      <c r="J194" s="16" t="s">
        <v>38</v>
      </c>
      <c r="K194" s="41" t="s">
        <v>254</v>
      </c>
    </row>
    <row r="195" spans="1:11" s="45" customFormat="1" ht="11.25">
      <c r="A195" s="47"/>
      <c r="B195" s="42"/>
      <c r="C195" s="43"/>
      <c r="D195" s="47"/>
      <c r="E195" s="42"/>
      <c r="F195" s="47"/>
      <c r="G195" s="58">
        <f>SUM(G185:G194)</f>
        <v>524168931</v>
      </c>
      <c r="H195" s="58">
        <f>SUM(H185:H194)</f>
        <v>524168931</v>
      </c>
      <c r="I195" s="47"/>
      <c r="J195" s="16"/>
      <c r="K195" s="51"/>
    </row>
    <row r="196" spans="1:11" s="40" customFormat="1" ht="22.5">
      <c r="A196" s="52"/>
      <c r="B196" s="36" t="s">
        <v>260</v>
      </c>
      <c r="C196" s="53"/>
      <c r="D196" s="35"/>
      <c r="E196" s="36"/>
      <c r="F196" s="52"/>
      <c r="G196" s="54"/>
      <c r="H196" s="54"/>
      <c r="I196" s="52"/>
      <c r="J196" s="52"/>
      <c r="K196" s="55"/>
    </row>
    <row r="197" spans="1:11" s="69" customFormat="1" ht="33.75">
      <c r="A197" s="65">
        <v>80111601</v>
      </c>
      <c r="B197" s="66" t="s">
        <v>261</v>
      </c>
      <c r="C197" s="67">
        <v>44197</v>
      </c>
      <c r="D197" s="64">
        <v>11.5</v>
      </c>
      <c r="E197" s="41" t="s">
        <v>130</v>
      </c>
      <c r="F197" s="64" t="s">
        <v>262</v>
      </c>
      <c r="G197" s="68">
        <v>31915777</v>
      </c>
      <c r="H197" s="68">
        <v>31915777</v>
      </c>
      <c r="I197" s="16" t="s">
        <v>38</v>
      </c>
      <c r="J197" s="16" t="s">
        <v>38</v>
      </c>
      <c r="K197" s="66" t="s">
        <v>263</v>
      </c>
    </row>
    <row r="198" spans="1:11" s="69" customFormat="1" ht="33.75">
      <c r="A198" s="65">
        <v>80111601</v>
      </c>
      <c r="B198" s="66" t="s">
        <v>264</v>
      </c>
      <c r="C198" s="67">
        <v>44197</v>
      </c>
      <c r="D198" s="64">
        <v>11.5</v>
      </c>
      <c r="E198" s="41" t="s">
        <v>130</v>
      </c>
      <c r="F198" s="64" t="s">
        <v>265</v>
      </c>
      <c r="G198" s="68">
        <v>31915777</v>
      </c>
      <c r="H198" s="68">
        <v>31915777</v>
      </c>
      <c r="I198" s="16" t="s">
        <v>38</v>
      </c>
      <c r="J198" s="16" t="s">
        <v>38</v>
      </c>
      <c r="K198" s="66" t="s">
        <v>263</v>
      </c>
    </row>
    <row r="199" spans="1:11" s="69" customFormat="1" ht="33.75">
      <c r="A199" s="65">
        <v>80111601</v>
      </c>
      <c r="B199" s="66" t="s">
        <v>266</v>
      </c>
      <c r="C199" s="67">
        <v>44228</v>
      </c>
      <c r="D199" s="64">
        <v>11</v>
      </c>
      <c r="E199" s="41" t="s">
        <v>130</v>
      </c>
      <c r="F199" s="64" t="s">
        <v>265</v>
      </c>
      <c r="G199" s="68">
        <v>30528135</v>
      </c>
      <c r="H199" s="68">
        <v>30528135</v>
      </c>
      <c r="I199" s="16" t="s">
        <v>38</v>
      </c>
      <c r="J199" s="16" t="s">
        <v>38</v>
      </c>
      <c r="K199" s="66" t="s">
        <v>263</v>
      </c>
    </row>
    <row r="200" spans="1:11" s="69" customFormat="1" ht="33.75">
      <c r="A200" s="65">
        <v>80111601</v>
      </c>
      <c r="B200" s="66" t="s">
        <v>267</v>
      </c>
      <c r="C200" s="67">
        <v>44228</v>
      </c>
      <c r="D200" s="64">
        <v>11</v>
      </c>
      <c r="E200" s="41" t="s">
        <v>130</v>
      </c>
      <c r="F200" s="64" t="s">
        <v>265</v>
      </c>
      <c r="G200" s="68">
        <v>30528135</v>
      </c>
      <c r="H200" s="68">
        <v>30528135</v>
      </c>
      <c r="I200" s="16" t="s">
        <v>38</v>
      </c>
      <c r="J200" s="16" t="s">
        <v>38</v>
      </c>
      <c r="K200" s="66" t="s">
        <v>263</v>
      </c>
    </row>
    <row r="201" spans="1:11" s="69" customFormat="1" ht="33.75">
      <c r="A201" s="65">
        <v>80111601</v>
      </c>
      <c r="B201" s="66" t="s">
        <v>268</v>
      </c>
      <c r="C201" s="67">
        <v>44228</v>
      </c>
      <c r="D201" s="64">
        <v>11</v>
      </c>
      <c r="E201" s="41" t="s">
        <v>130</v>
      </c>
      <c r="F201" s="64" t="s">
        <v>265</v>
      </c>
      <c r="G201" s="68">
        <v>30528135</v>
      </c>
      <c r="H201" s="68">
        <v>30528135</v>
      </c>
      <c r="I201" s="16" t="s">
        <v>38</v>
      </c>
      <c r="J201" s="16" t="s">
        <v>38</v>
      </c>
      <c r="K201" s="66" t="s">
        <v>263</v>
      </c>
    </row>
    <row r="202" spans="1:11" s="69" customFormat="1" ht="33.75">
      <c r="A202" s="65">
        <v>80111601</v>
      </c>
      <c r="B202" s="66" t="s">
        <v>269</v>
      </c>
      <c r="C202" s="67">
        <v>44228</v>
      </c>
      <c r="D202" s="64">
        <v>11</v>
      </c>
      <c r="E202" s="41" t="s">
        <v>130</v>
      </c>
      <c r="F202" s="64" t="s">
        <v>265</v>
      </c>
      <c r="G202" s="68">
        <v>30528135</v>
      </c>
      <c r="H202" s="68">
        <v>30528135</v>
      </c>
      <c r="I202" s="16" t="s">
        <v>38</v>
      </c>
      <c r="J202" s="16" t="s">
        <v>38</v>
      </c>
      <c r="K202" s="66" t="s">
        <v>263</v>
      </c>
    </row>
    <row r="203" spans="1:11" s="69" customFormat="1" ht="33.75">
      <c r="A203" s="65">
        <v>80111601</v>
      </c>
      <c r="B203" s="66" t="s">
        <v>270</v>
      </c>
      <c r="C203" s="67">
        <v>44228</v>
      </c>
      <c r="D203" s="64">
        <v>11</v>
      </c>
      <c r="E203" s="41" t="s">
        <v>130</v>
      </c>
      <c r="F203" s="64" t="s">
        <v>265</v>
      </c>
      <c r="G203" s="68">
        <v>30528135</v>
      </c>
      <c r="H203" s="68">
        <v>30528135</v>
      </c>
      <c r="I203" s="16" t="s">
        <v>38</v>
      </c>
      <c r="J203" s="16" t="s">
        <v>38</v>
      </c>
      <c r="K203" s="66" t="s">
        <v>263</v>
      </c>
    </row>
    <row r="204" spans="1:11" s="69" customFormat="1" ht="33.75">
      <c r="A204" s="65">
        <v>80111601</v>
      </c>
      <c r="B204" s="66" t="s">
        <v>271</v>
      </c>
      <c r="C204" s="67">
        <v>44228</v>
      </c>
      <c r="D204" s="64">
        <v>11</v>
      </c>
      <c r="E204" s="41" t="s">
        <v>130</v>
      </c>
      <c r="F204" s="64" t="s">
        <v>265</v>
      </c>
      <c r="G204" s="68">
        <v>30528135</v>
      </c>
      <c r="H204" s="68">
        <v>30528135</v>
      </c>
      <c r="I204" s="16" t="s">
        <v>38</v>
      </c>
      <c r="J204" s="16" t="s">
        <v>38</v>
      </c>
      <c r="K204" s="66" t="s">
        <v>263</v>
      </c>
    </row>
    <row r="205" spans="1:11" s="69" customFormat="1" ht="33.75">
      <c r="A205" s="70"/>
      <c r="B205" s="66" t="s">
        <v>257</v>
      </c>
      <c r="C205" s="67">
        <v>44228</v>
      </c>
      <c r="D205" s="64">
        <v>11</v>
      </c>
      <c r="E205" s="41" t="s">
        <v>130</v>
      </c>
      <c r="F205" s="64" t="s">
        <v>272</v>
      </c>
      <c r="G205" s="71">
        <f>5000000+10000000</f>
        <v>15000000</v>
      </c>
      <c r="H205" s="71">
        <v>15000000</v>
      </c>
      <c r="I205" s="16" t="s">
        <v>38</v>
      </c>
      <c r="J205" s="16" t="s">
        <v>38</v>
      </c>
      <c r="K205" s="66" t="s">
        <v>263</v>
      </c>
    </row>
    <row r="206" spans="1:11" s="69" customFormat="1" ht="33.75">
      <c r="A206" s="70"/>
      <c r="B206" s="63" t="s">
        <v>208</v>
      </c>
      <c r="C206" s="67">
        <v>44228</v>
      </c>
      <c r="D206" s="64">
        <v>11</v>
      </c>
      <c r="E206" s="41" t="s">
        <v>130</v>
      </c>
      <c r="F206" s="64" t="s">
        <v>131</v>
      </c>
      <c r="G206" s="71">
        <v>5000000</v>
      </c>
      <c r="H206" s="71">
        <v>5000000</v>
      </c>
      <c r="I206" s="16" t="s">
        <v>38</v>
      </c>
      <c r="J206" s="16" t="s">
        <v>38</v>
      </c>
      <c r="K206" s="66" t="s">
        <v>263</v>
      </c>
    </row>
    <row r="207" spans="1:11" s="69" customFormat="1" ht="33.75">
      <c r="A207" s="64">
        <v>851015</v>
      </c>
      <c r="B207" s="72" t="s">
        <v>273</v>
      </c>
      <c r="C207" s="48">
        <v>44228</v>
      </c>
      <c r="D207" s="16" t="s">
        <v>48</v>
      </c>
      <c r="E207" s="41" t="s">
        <v>130</v>
      </c>
      <c r="F207" s="64" t="s">
        <v>274</v>
      </c>
      <c r="G207" s="71">
        <f>121612500+45815994</f>
        <v>167428494</v>
      </c>
      <c r="H207" s="71">
        <f>121612500+45815994</f>
        <v>167428494</v>
      </c>
      <c r="I207" s="16" t="s">
        <v>38</v>
      </c>
      <c r="J207" s="16" t="s">
        <v>38</v>
      </c>
      <c r="K207" s="66" t="s">
        <v>263</v>
      </c>
    </row>
    <row r="208" spans="1:11" s="45" customFormat="1" ht="11.25">
      <c r="A208" s="47"/>
      <c r="B208" s="42"/>
      <c r="C208" s="43"/>
      <c r="D208" s="47"/>
      <c r="E208" s="42"/>
      <c r="F208" s="47"/>
      <c r="G208" s="58">
        <f>SUM(G197:G207)</f>
        <v>434428858</v>
      </c>
      <c r="H208" s="58">
        <f>SUM(H197:H207)</f>
        <v>434428858</v>
      </c>
      <c r="I208" s="47"/>
      <c r="J208" s="16"/>
      <c r="K208" s="51"/>
    </row>
    <row r="209" spans="1:11" s="40" customFormat="1" ht="11.25">
      <c r="A209" s="52"/>
      <c r="B209" s="36" t="s">
        <v>275</v>
      </c>
      <c r="C209" s="53"/>
      <c r="D209" s="35"/>
      <c r="E209" s="36"/>
      <c r="F209" s="52"/>
      <c r="G209" s="54"/>
      <c r="H209" s="54"/>
      <c r="I209" s="52"/>
      <c r="J209" s="52"/>
      <c r="K209" s="55"/>
    </row>
    <row r="210" spans="1:11" s="45" customFormat="1" ht="11.25">
      <c r="A210" s="74"/>
      <c r="B210" s="75" t="s">
        <v>276</v>
      </c>
      <c r="C210" s="76"/>
      <c r="D210" s="74"/>
      <c r="E210" s="73"/>
      <c r="F210" s="74"/>
      <c r="G210" s="77"/>
      <c r="H210" s="77"/>
      <c r="I210" s="74"/>
      <c r="J210" s="74"/>
      <c r="K210" s="73"/>
    </row>
    <row r="211" spans="1:11" s="45" customFormat="1" ht="22.5">
      <c r="A211" s="16">
        <v>85111600</v>
      </c>
      <c r="B211" s="41" t="s">
        <v>277</v>
      </c>
      <c r="C211" s="48">
        <v>44228</v>
      </c>
      <c r="D211" s="16" t="s">
        <v>43</v>
      </c>
      <c r="E211" s="41" t="s">
        <v>130</v>
      </c>
      <c r="F211" s="16" t="s">
        <v>278</v>
      </c>
      <c r="G211" s="57">
        <f>2775285*11</f>
        <v>30528135</v>
      </c>
      <c r="H211" s="57">
        <v>30528135</v>
      </c>
      <c r="I211" s="16" t="s">
        <v>38</v>
      </c>
      <c r="J211" s="16" t="s">
        <v>38</v>
      </c>
      <c r="K211" s="42" t="s">
        <v>279</v>
      </c>
    </row>
    <row r="212" spans="1:11" s="45" customFormat="1" ht="22.5">
      <c r="A212" s="16">
        <v>80111601</v>
      </c>
      <c r="B212" s="41" t="s">
        <v>280</v>
      </c>
      <c r="C212" s="48">
        <v>44228</v>
      </c>
      <c r="D212" s="16" t="s">
        <v>43</v>
      </c>
      <c r="E212" s="41" t="s">
        <v>130</v>
      </c>
      <c r="F212" s="16" t="s">
        <v>278</v>
      </c>
      <c r="G212" s="57">
        <f>2775285*11</f>
        <v>30528135</v>
      </c>
      <c r="H212" s="57">
        <v>30528135</v>
      </c>
      <c r="I212" s="16" t="s">
        <v>38</v>
      </c>
      <c r="J212" s="16" t="s">
        <v>38</v>
      </c>
      <c r="K212" s="42" t="s">
        <v>279</v>
      </c>
    </row>
    <row r="213" spans="1:11" s="45" customFormat="1" ht="22.5">
      <c r="A213" s="16">
        <v>8692</v>
      </c>
      <c r="B213" s="42" t="s">
        <v>281</v>
      </c>
      <c r="C213" s="48">
        <v>44256</v>
      </c>
      <c r="D213" s="47" t="s">
        <v>110</v>
      </c>
      <c r="E213" s="41" t="s">
        <v>130</v>
      </c>
      <c r="F213" s="47" t="s">
        <v>282</v>
      </c>
      <c r="G213" s="57">
        <f>2775285*10</f>
        <v>27752850</v>
      </c>
      <c r="H213" s="44">
        <v>27752850</v>
      </c>
      <c r="I213" s="16" t="s">
        <v>38</v>
      </c>
      <c r="J213" s="16" t="s">
        <v>38</v>
      </c>
      <c r="K213" s="42" t="s">
        <v>279</v>
      </c>
    </row>
    <row r="214" spans="1:11" s="45" customFormat="1" ht="33.75">
      <c r="A214" s="16">
        <v>80161501</v>
      </c>
      <c r="B214" s="42" t="s">
        <v>283</v>
      </c>
      <c r="C214" s="48">
        <v>44256</v>
      </c>
      <c r="D214" s="47" t="s">
        <v>110</v>
      </c>
      <c r="E214" s="41" t="s">
        <v>130</v>
      </c>
      <c r="F214" s="47" t="s">
        <v>282</v>
      </c>
      <c r="G214" s="44">
        <f>(1387642*10)*6</f>
        <v>83258520</v>
      </c>
      <c r="H214" s="44">
        <v>83258520</v>
      </c>
      <c r="I214" s="16" t="s">
        <v>38</v>
      </c>
      <c r="J214" s="16" t="s">
        <v>38</v>
      </c>
      <c r="K214" s="42" t="s">
        <v>279</v>
      </c>
    </row>
    <row r="215" spans="1:11" s="45" customFormat="1" ht="45">
      <c r="A215" s="16">
        <v>80111601</v>
      </c>
      <c r="B215" s="42" t="s">
        <v>284</v>
      </c>
      <c r="C215" s="48">
        <v>44197</v>
      </c>
      <c r="D215" s="16" t="s">
        <v>34</v>
      </c>
      <c r="E215" s="41" t="s">
        <v>130</v>
      </c>
      <c r="F215" s="16" t="s">
        <v>285</v>
      </c>
      <c r="G215" s="44">
        <f>4150000*12</f>
        <v>49800000</v>
      </c>
      <c r="H215" s="44">
        <f>4150000*12</f>
        <v>49800000</v>
      </c>
      <c r="I215" s="16" t="s">
        <v>128</v>
      </c>
      <c r="J215" s="16" t="s">
        <v>38</v>
      </c>
      <c r="K215" s="42" t="s">
        <v>279</v>
      </c>
    </row>
    <row r="216" spans="1:11" s="45" customFormat="1" ht="33.75">
      <c r="A216" s="16">
        <v>80111701</v>
      </c>
      <c r="B216" s="42" t="s">
        <v>286</v>
      </c>
      <c r="C216" s="48">
        <v>44197</v>
      </c>
      <c r="D216" s="16" t="s">
        <v>34</v>
      </c>
      <c r="E216" s="41" t="s">
        <v>130</v>
      </c>
      <c r="F216" s="16" t="s">
        <v>285</v>
      </c>
      <c r="G216" s="44">
        <f>(2200000*12)*4</f>
        <v>105600000</v>
      </c>
      <c r="H216" s="44">
        <f>(2200000*12)*4</f>
        <v>105600000</v>
      </c>
      <c r="I216" s="16" t="s">
        <v>128</v>
      </c>
      <c r="J216" s="16" t="s">
        <v>38</v>
      </c>
      <c r="K216" s="42" t="s">
        <v>279</v>
      </c>
    </row>
    <row r="217" spans="1:11" s="45" customFormat="1" ht="33.75">
      <c r="A217" s="16">
        <v>80111601</v>
      </c>
      <c r="B217" s="42" t="s">
        <v>287</v>
      </c>
      <c r="C217" s="48">
        <v>44197</v>
      </c>
      <c r="D217" s="16" t="s">
        <v>34</v>
      </c>
      <c r="E217" s="41" t="s">
        <v>130</v>
      </c>
      <c r="F217" s="16" t="s">
        <v>278</v>
      </c>
      <c r="G217" s="57">
        <f>2775285*12</f>
        <v>33303420</v>
      </c>
      <c r="H217" s="44">
        <v>33303420</v>
      </c>
      <c r="I217" s="16" t="s">
        <v>128</v>
      </c>
      <c r="J217" s="16" t="s">
        <v>38</v>
      </c>
      <c r="K217" s="42" t="s">
        <v>279</v>
      </c>
    </row>
    <row r="218" spans="1:11" s="45" customFormat="1" ht="11.25">
      <c r="A218" s="74"/>
      <c r="B218" s="75" t="s">
        <v>288</v>
      </c>
      <c r="C218" s="76"/>
      <c r="D218" s="74"/>
      <c r="E218" s="73"/>
      <c r="F218" s="74"/>
      <c r="G218" s="78">
        <f>SUM(G211:G217)</f>
        <v>360771060</v>
      </c>
      <c r="H218" s="78">
        <f>SUM(H211:H217)</f>
        <v>360771060</v>
      </c>
      <c r="I218" s="74"/>
      <c r="J218" s="74"/>
      <c r="K218" s="73"/>
    </row>
    <row r="219" spans="1:11" s="45" customFormat="1" ht="168.75">
      <c r="A219" s="16">
        <v>4140</v>
      </c>
      <c r="B219" s="42" t="s">
        <v>289</v>
      </c>
      <c r="C219" s="48">
        <v>44228</v>
      </c>
      <c r="D219" s="47" t="s">
        <v>43</v>
      </c>
      <c r="E219" s="41" t="s">
        <v>290</v>
      </c>
      <c r="F219" s="16" t="s">
        <v>291</v>
      </c>
      <c r="G219" s="79">
        <v>5000000</v>
      </c>
      <c r="H219" s="79">
        <v>5000000</v>
      </c>
      <c r="I219" s="16" t="s">
        <v>128</v>
      </c>
      <c r="J219" s="16" t="s">
        <v>38</v>
      </c>
      <c r="K219" s="42" t="s">
        <v>292</v>
      </c>
    </row>
    <row r="220" spans="1:11" s="45" customFormat="1" ht="101.25">
      <c r="A220" s="16">
        <v>4110</v>
      </c>
      <c r="B220" s="42" t="s">
        <v>293</v>
      </c>
      <c r="C220" s="48">
        <v>44228</v>
      </c>
      <c r="D220" s="47" t="s">
        <v>43</v>
      </c>
      <c r="E220" s="41" t="s">
        <v>290</v>
      </c>
      <c r="F220" s="16" t="s">
        <v>291</v>
      </c>
      <c r="G220" s="79">
        <v>5000000</v>
      </c>
      <c r="H220" s="79">
        <v>5000000</v>
      </c>
      <c r="I220" s="16" t="s">
        <v>128</v>
      </c>
      <c r="J220" s="16" t="s">
        <v>38</v>
      </c>
      <c r="K220" s="42" t="s">
        <v>292</v>
      </c>
    </row>
    <row r="221" spans="1:11" s="45" customFormat="1" ht="67.5">
      <c r="A221" s="16">
        <v>111621</v>
      </c>
      <c r="B221" s="42" t="s">
        <v>294</v>
      </c>
      <c r="C221" s="48">
        <v>44228</v>
      </c>
      <c r="D221" s="47" t="s">
        <v>43</v>
      </c>
      <c r="E221" s="41" t="s">
        <v>290</v>
      </c>
      <c r="F221" s="16" t="s">
        <v>291</v>
      </c>
      <c r="G221" s="79">
        <v>8000000</v>
      </c>
      <c r="H221" s="79">
        <v>8000000</v>
      </c>
      <c r="I221" s="16" t="s">
        <v>128</v>
      </c>
      <c r="J221" s="16" t="s">
        <v>38</v>
      </c>
      <c r="K221" s="42" t="s">
        <v>292</v>
      </c>
    </row>
    <row r="222" spans="1:11" s="45" customFormat="1" ht="11.25">
      <c r="A222" s="74"/>
      <c r="B222" s="75" t="s">
        <v>295</v>
      </c>
      <c r="C222" s="76"/>
      <c r="D222" s="74"/>
      <c r="E222" s="73"/>
      <c r="F222" s="74"/>
      <c r="G222" s="78">
        <f>SUM(G219:G221)</f>
        <v>18000000</v>
      </c>
      <c r="H222" s="78">
        <f>SUM(H219:H221)</f>
        <v>18000000</v>
      </c>
      <c r="I222" s="74"/>
      <c r="J222" s="74"/>
      <c r="K222" s="73"/>
    </row>
    <row r="223" spans="1:11" s="45" customFormat="1" ht="78.75">
      <c r="A223" s="16" t="s">
        <v>296</v>
      </c>
      <c r="B223" s="42" t="s">
        <v>297</v>
      </c>
      <c r="C223" s="48">
        <v>44256</v>
      </c>
      <c r="D223" s="16" t="s">
        <v>110</v>
      </c>
      <c r="E223" s="41" t="s">
        <v>290</v>
      </c>
      <c r="F223" s="16" t="s">
        <v>291</v>
      </c>
      <c r="G223" s="44">
        <v>2000000</v>
      </c>
      <c r="H223" s="44">
        <v>2000000</v>
      </c>
      <c r="I223" s="16" t="s">
        <v>128</v>
      </c>
      <c r="J223" s="16" t="s">
        <v>38</v>
      </c>
      <c r="K223" s="42" t="s">
        <v>292</v>
      </c>
    </row>
    <row r="224" spans="1:11" s="45" customFormat="1" ht="11.25">
      <c r="A224" s="74"/>
      <c r="B224" s="75" t="s">
        <v>298</v>
      </c>
      <c r="C224" s="76"/>
      <c r="D224" s="74"/>
      <c r="E224" s="73"/>
      <c r="F224" s="74"/>
      <c r="G224" s="78">
        <f>SUM(G223)</f>
        <v>2000000</v>
      </c>
      <c r="H224" s="78">
        <f>SUM(H223)</f>
        <v>2000000</v>
      </c>
      <c r="I224" s="74"/>
      <c r="J224" s="74"/>
      <c r="K224" s="73"/>
    </row>
    <row r="225" spans="1:11" s="45" customFormat="1" ht="146.25">
      <c r="A225" s="16" t="s">
        <v>299</v>
      </c>
      <c r="B225" s="42" t="s">
        <v>300</v>
      </c>
      <c r="C225" s="48">
        <v>44228</v>
      </c>
      <c r="D225" s="47" t="s">
        <v>43</v>
      </c>
      <c r="E225" s="41" t="s">
        <v>290</v>
      </c>
      <c r="F225" s="16" t="s">
        <v>291</v>
      </c>
      <c r="G225" s="44">
        <v>10000000</v>
      </c>
      <c r="H225" s="44">
        <v>10000000</v>
      </c>
      <c r="I225" s="16" t="s">
        <v>128</v>
      </c>
      <c r="J225" s="16" t="s">
        <v>38</v>
      </c>
      <c r="K225" s="42" t="s">
        <v>292</v>
      </c>
    </row>
    <row r="226" spans="1:11" s="45" customFormat="1" ht="180">
      <c r="A226" s="16">
        <v>3116</v>
      </c>
      <c r="B226" s="42" t="s">
        <v>301</v>
      </c>
      <c r="C226" s="48">
        <v>44228</v>
      </c>
      <c r="D226" s="47" t="s">
        <v>43</v>
      </c>
      <c r="E226" s="41" t="s">
        <v>290</v>
      </c>
      <c r="F226" s="16" t="s">
        <v>291</v>
      </c>
      <c r="G226" s="44">
        <v>10000000</v>
      </c>
      <c r="H226" s="44">
        <v>10000000</v>
      </c>
      <c r="I226" s="16" t="s">
        <v>128</v>
      </c>
      <c r="J226" s="16" t="s">
        <v>38</v>
      </c>
      <c r="K226" s="42" t="s">
        <v>292</v>
      </c>
    </row>
    <row r="227" spans="1:11" s="45" customFormat="1" ht="33.75">
      <c r="A227" s="16">
        <v>271120</v>
      </c>
      <c r="B227" s="42" t="s">
        <v>302</v>
      </c>
      <c r="C227" s="48">
        <v>44228</v>
      </c>
      <c r="D227" s="47" t="s">
        <v>43</v>
      </c>
      <c r="E227" s="41" t="s">
        <v>290</v>
      </c>
      <c r="F227" s="16" t="s">
        <v>291</v>
      </c>
      <c r="G227" s="44">
        <v>5000000</v>
      </c>
      <c r="H227" s="44">
        <v>5000000</v>
      </c>
      <c r="I227" s="16" t="s">
        <v>128</v>
      </c>
      <c r="J227" s="16" t="s">
        <v>38</v>
      </c>
      <c r="K227" s="42" t="s">
        <v>292</v>
      </c>
    </row>
    <row r="228" spans="1:11" s="45" customFormat="1" ht="11.25">
      <c r="A228" s="74"/>
      <c r="B228" s="75" t="s">
        <v>303</v>
      </c>
      <c r="C228" s="76"/>
      <c r="D228" s="74"/>
      <c r="E228" s="73"/>
      <c r="F228" s="74"/>
      <c r="G228" s="78">
        <f>SUM(G225:G227)</f>
        <v>25000000</v>
      </c>
      <c r="H228" s="78">
        <f>SUM(H225:H227)</f>
        <v>25000000</v>
      </c>
      <c r="I228" s="74"/>
      <c r="J228" s="74"/>
      <c r="K228" s="73"/>
    </row>
    <row r="229" spans="1:11" s="45" customFormat="1" ht="33.75">
      <c r="A229" s="16">
        <v>4015</v>
      </c>
      <c r="B229" s="42" t="s">
        <v>304</v>
      </c>
      <c r="C229" s="48">
        <v>44256</v>
      </c>
      <c r="D229" s="16" t="s">
        <v>110</v>
      </c>
      <c r="E229" s="41" t="s">
        <v>290</v>
      </c>
      <c r="F229" s="16" t="s">
        <v>291</v>
      </c>
      <c r="G229" s="44">
        <v>15000000</v>
      </c>
      <c r="H229" s="44">
        <v>15000000</v>
      </c>
      <c r="I229" s="16" t="s">
        <v>128</v>
      </c>
      <c r="J229" s="16" t="s">
        <v>38</v>
      </c>
      <c r="K229" s="42" t="s">
        <v>292</v>
      </c>
    </row>
    <row r="230" spans="1:11" s="45" customFormat="1" ht="33.75">
      <c r="A230" s="16">
        <v>721545</v>
      </c>
      <c r="B230" s="42" t="s">
        <v>305</v>
      </c>
      <c r="C230" s="48">
        <v>44256</v>
      </c>
      <c r="D230" s="16" t="s">
        <v>110</v>
      </c>
      <c r="E230" s="41" t="s">
        <v>290</v>
      </c>
      <c r="F230" s="16" t="s">
        <v>291</v>
      </c>
      <c r="G230" s="44">
        <v>8000000</v>
      </c>
      <c r="H230" s="44">
        <v>8000000</v>
      </c>
      <c r="I230" s="16" t="s">
        <v>128</v>
      </c>
      <c r="J230" s="16" t="s">
        <v>38</v>
      </c>
      <c r="K230" s="42" t="s">
        <v>292</v>
      </c>
    </row>
    <row r="231" spans="1:11" s="45" customFormat="1" ht="270">
      <c r="A231" s="16">
        <v>1019</v>
      </c>
      <c r="B231" s="42" t="s">
        <v>306</v>
      </c>
      <c r="C231" s="48">
        <v>44256</v>
      </c>
      <c r="D231" s="16" t="s">
        <v>110</v>
      </c>
      <c r="E231" s="41" t="s">
        <v>290</v>
      </c>
      <c r="F231" s="16" t="s">
        <v>291</v>
      </c>
      <c r="G231" s="44">
        <v>7000000</v>
      </c>
      <c r="H231" s="44">
        <v>7000000</v>
      </c>
      <c r="I231" s="16" t="s">
        <v>128</v>
      </c>
      <c r="J231" s="16" t="s">
        <v>38</v>
      </c>
      <c r="K231" s="42" t="s">
        <v>292</v>
      </c>
    </row>
    <row r="232" spans="1:11" s="45" customFormat="1" ht="11.25">
      <c r="A232" s="74"/>
      <c r="B232" s="75" t="s">
        <v>307</v>
      </c>
      <c r="C232" s="76"/>
      <c r="D232" s="74"/>
      <c r="E232" s="73"/>
      <c r="F232" s="74"/>
      <c r="G232" s="78">
        <f>SUM(G229:G231)</f>
        <v>30000000</v>
      </c>
      <c r="H232" s="78">
        <f>SUM(H229:H231)</f>
        <v>30000000</v>
      </c>
      <c r="I232" s="74"/>
      <c r="J232" s="74"/>
      <c r="K232" s="73"/>
    </row>
    <row r="233" spans="1:11" s="45" customFormat="1" ht="56.25">
      <c r="A233" s="16">
        <v>4110</v>
      </c>
      <c r="B233" s="42" t="s">
        <v>308</v>
      </c>
      <c r="C233" s="48">
        <v>44256</v>
      </c>
      <c r="D233" s="16" t="s">
        <v>110</v>
      </c>
      <c r="E233" s="41" t="s">
        <v>309</v>
      </c>
      <c r="F233" s="16" t="s">
        <v>291</v>
      </c>
      <c r="G233" s="44">
        <v>5000000</v>
      </c>
      <c r="H233" s="44">
        <v>5000000</v>
      </c>
      <c r="I233" s="16" t="s">
        <v>128</v>
      </c>
      <c r="J233" s="16" t="s">
        <v>38</v>
      </c>
      <c r="K233" s="42" t="s">
        <v>292</v>
      </c>
    </row>
    <row r="234" spans="1:11" s="45" customFormat="1" ht="33.75">
      <c r="A234" s="16">
        <v>801116</v>
      </c>
      <c r="B234" s="42" t="s">
        <v>310</v>
      </c>
      <c r="C234" s="48">
        <v>44256</v>
      </c>
      <c r="D234" s="16" t="s">
        <v>110</v>
      </c>
      <c r="E234" s="41" t="s">
        <v>290</v>
      </c>
      <c r="F234" s="16" t="s">
        <v>291</v>
      </c>
      <c r="G234" s="44">
        <v>500000</v>
      </c>
      <c r="H234" s="44">
        <v>500000</v>
      </c>
      <c r="I234" s="16" t="s">
        <v>128</v>
      </c>
      <c r="J234" s="16" t="s">
        <v>38</v>
      </c>
      <c r="K234" s="42" t="s">
        <v>292</v>
      </c>
    </row>
    <row r="235" spans="1:11" s="45" customFormat="1" ht="33.75">
      <c r="A235" s="16">
        <v>801116</v>
      </c>
      <c r="B235" s="42" t="s">
        <v>311</v>
      </c>
      <c r="C235" s="48">
        <v>44256</v>
      </c>
      <c r="D235" s="16" t="s">
        <v>110</v>
      </c>
      <c r="E235" s="41" t="s">
        <v>290</v>
      </c>
      <c r="F235" s="16" t="s">
        <v>291</v>
      </c>
      <c r="G235" s="44">
        <v>500000</v>
      </c>
      <c r="H235" s="44">
        <v>500000</v>
      </c>
      <c r="I235" s="16" t="s">
        <v>128</v>
      </c>
      <c r="J235" s="16" t="s">
        <v>38</v>
      </c>
      <c r="K235" s="42" t="s">
        <v>292</v>
      </c>
    </row>
    <row r="236" spans="1:11" s="45" customFormat="1" ht="33.75">
      <c r="A236" s="16">
        <v>441031</v>
      </c>
      <c r="B236" s="42" t="s">
        <v>312</v>
      </c>
      <c r="C236" s="48">
        <v>44256</v>
      </c>
      <c r="D236" s="16" t="s">
        <v>110</v>
      </c>
      <c r="E236" s="41" t="s">
        <v>290</v>
      </c>
      <c r="F236" s="16" t="s">
        <v>291</v>
      </c>
      <c r="G236" s="44">
        <v>1000000</v>
      </c>
      <c r="H236" s="44">
        <v>1000000</v>
      </c>
      <c r="I236" s="16" t="s">
        <v>128</v>
      </c>
      <c r="J236" s="16" t="s">
        <v>38</v>
      </c>
      <c r="K236" s="42" t="s">
        <v>292</v>
      </c>
    </row>
    <row r="237" spans="1:11" s="45" customFormat="1" ht="33.75">
      <c r="A237" s="16">
        <v>441031</v>
      </c>
      <c r="B237" s="42" t="s">
        <v>313</v>
      </c>
      <c r="C237" s="48">
        <v>44256</v>
      </c>
      <c r="D237" s="16" t="s">
        <v>110</v>
      </c>
      <c r="E237" s="41" t="s">
        <v>290</v>
      </c>
      <c r="F237" s="16" t="s">
        <v>291</v>
      </c>
      <c r="G237" s="44">
        <v>1000000</v>
      </c>
      <c r="H237" s="44">
        <v>1000000</v>
      </c>
      <c r="I237" s="16" t="s">
        <v>128</v>
      </c>
      <c r="J237" s="16" t="s">
        <v>38</v>
      </c>
      <c r="K237" s="42" t="s">
        <v>292</v>
      </c>
    </row>
    <row r="238" spans="1:11" s="45" customFormat="1" ht="45">
      <c r="A238" s="16">
        <v>441031</v>
      </c>
      <c r="B238" s="42" t="s">
        <v>314</v>
      </c>
      <c r="C238" s="48">
        <v>44256</v>
      </c>
      <c r="D238" s="16" t="s">
        <v>110</v>
      </c>
      <c r="E238" s="41" t="s">
        <v>290</v>
      </c>
      <c r="F238" s="16" t="s">
        <v>291</v>
      </c>
      <c r="G238" s="44">
        <v>1000000</v>
      </c>
      <c r="H238" s="44">
        <v>1000000</v>
      </c>
      <c r="I238" s="16" t="s">
        <v>128</v>
      </c>
      <c r="J238" s="16" t="s">
        <v>38</v>
      </c>
      <c r="K238" s="42" t="s">
        <v>292</v>
      </c>
    </row>
    <row r="239" spans="1:11" s="45" customFormat="1" ht="33.75">
      <c r="A239" s="16">
        <v>801116</v>
      </c>
      <c r="B239" s="42" t="s">
        <v>315</v>
      </c>
      <c r="C239" s="48">
        <v>44256</v>
      </c>
      <c r="D239" s="16" t="s">
        <v>110</v>
      </c>
      <c r="E239" s="41" t="s">
        <v>290</v>
      </c>
      <c r="F239" s="16" t="s">
        <v>291</v>
      </c>
      <c r="G239" s="44">
        <v>1000000</v>
      </c>
      <c r="H239" s="44">
        <v>1000000</v>
      </c>
      <c r="I239" s="16" t="s">
        <v>128</v>
      </c>
      <c r="J239" s="16" t="s">
        <v>38</v>
      </c>
      <c r="K239" s="42" t="s">
        <v>292</v>
      </c>
    </row>
    <row r="240" spans="1:11" s="45" customFormat="1" ht="33.75">
      <c r="A240" s="16">
        <v>801116</v>
      </c>
      <c r="B240" s="42" t="s">
        <v>316</v>
      </c>
      <c r="C240" s="48">
        <v>44228</v>
      </c>
      <c r="D240" s="16" t="s">
        <v>43</v>
      </c>
      <c r="E240" s="41" t="s">
        <v>290</v>
      </c>
      <c r="F240" s="16" t="s">
        <v>291</v>
      </c>
      <c r="G240" s="44">
        <v>10000000</v>
      </c>
      <c r="H240" s="44">
        <v>10000000</v>
      </c>
      <c r="I240" s="16" t="s">
        <v>128</v>
      </c>
      <c r="J240" s="16" t="s">
        <v>38</v>
      </c>
      <c r="K240" s="42" t="s">
        <v>292</v>
      </c>
    </row>
    <row r="241" spans="1:11" s="45" customFormat="1" ht="11.25">
      <c r="A241" s="74"/>
      <c r="B241" s="75" t="s">
        <v>317</v>
      </c>
      <c r="C241" s="76"/>
      <c r="D241" s="74"/>
      <c r="E241" s="73"/>
      <c r="F241" s="74"/>
      <c r="G241" s="78">
        <f>SUM(G233:G240)</f>
        <v>20000000</v>
      </c>
      <c r="H241" s="78">
        <f>SUM(H233:H240)</f>
        <v>20000000</v>
      </c>
      <c r="I241" s="74"/>
      <c r="J241" s="74"/>
      <c r="K241" s="73"/>
    </row>
    <row r="242" spans="1:11" s="45" customFormat="1" ht="33.75">
      <c r="A242" s="16">
        <v>801116</v>
      </c>
      <c r="B242" s="42" t="s">
        <v>318</v>
      </c>
      <c r="C242" s="48">
        <v>44197</v>
      </c>
      <c r="D242" s="16" t="s">
        <v>34</v>
      </c>
      <c r="E242" s="41" t="s">
        <v>309</v>
      </c>
      <c r="F242" s="16" t="s">
        <v>291</v>
      </c>
      <c r="G242" s="44">
        <v>100000000</v>
      </c>
      <c r="H242" s="44">
        <v>100000000</v>
      </c>
      <c r="I242" s="16" t="s">
        <v>128</v>
      </c>
      <c r="J242" s="16" t="s">
        <v>38</v>
      </c>
      <c r="K242" s="42" t="s">
        <v>292</v>
      </c>
    </row>
    <row r="243" spans="1:11" s="45" customFormat="1" ht="33.75">
      <c r="A243" s="16">
        <v>151015</v>
      </c>
      <c r="B243" s="42" t="s">
        <v>319</v>
      </c>
      <c r="C243" s="48">
        <v>44228</v>
      </c>
      <c r="D243" s="47" t="s">
        <v>43</v>
      </c>
      <c r="E243" s="41" t="s">
        <v>290</v>
      </c>
      <c r="F243" s="16" t="s">
        <v>291</v>
      </c>
      <c r="G243" s="44">
        <v>12000000</v>
      </c>
      <c r="H243" s="44">
        <v>12000000</v>
      </c>
      <c r="I243" s="16" t="s">
        <v>128</v>
      </c>
      <c r="J243" s="16" t="s">
        <v>38</v>
      </c>
      <c r="K243" s="42" t="s">
        <v>292</v>
      </c>
    </row>
    <row r="244" spans="1:11" s="45" customFormat="1" ht="33.75">
      <c r="A244" s="16">
        <v>78111500</v>
      </c>
      <c r="B244" s="42" t="s">
        <v>320</v>
      </c>
      <c r="C244" s="48">
        <v>44197</v>
      </c>
      <c r="D244" s="16" t="s">
        <v>34</v>
      </c>
      <c r="E244" s="41" t="s">
        <v>321</v>
      </c>
      <c r="F244" s="16" t="s">
        <v>291</v>
      </c>
      <c r="G244" s="44">
        <v>3000000</v>
      </c>
      <c r="H244" s="44">
        <v>3000000</v>
      </c>
      <c r="I244" s="16" t="s">
        <v>128</v>
      </c>
      <c r="J244" s="16" t="s">
        <v>38</v>
      </c>
      <c r="K244" s="42" t="s">
        <v>292</v>
      </c>
    </row>
    <row r="245" spans="1:11" s="45" customFormat="1" ht="33.75">
      <c r="A245" s="16">
        <v>801116</v>
      </c>
      <c r="B245" s="42" t="s">
        <v>322</v>
      </c>
      <c r="C245" s="48">
        <v>44197</v>
      </c>
      <c r="D245" s="16" t="s">
        <v>34</v>
      </c>
      <c r="E245" s="41" t="s">
        <v>323</v>
      </c>
      <c r="F245" s="16" t="s">
        <v>291</v>
      </c>
      <c r="G245" s="44">
        <v>5000000</v>
      </c>
      <c r="H245" s="44">
        <v>5000000</v>
      </c>
      <c r="I245" s="16" t="s">
        <v>128</v>
      </c>
      <c r="J245" s="16" t="s">
        <v>38</v>
      </c>
      <c r="K245" s="42" t="s">
        <v>292</v>
      </c>
    </row>
    <row r="246" spans="1:11" s="45" customFormat="1" ht="33.75">
      <c r="A246" s="16">
        <v>2517</v>
      </c>
      <c r="B246" s="42" t="s">
        <v>324</v>
      </c>
      <c r="C246" s="48">
        <v>44256</v>
      </c>
      <c r="D246" s="16" t="s">
        <v>110</v>
      </c>
      <c r="E246" s="41" t="s">
        <v>290</v>
      </c>
      <c r="F246" s="16" t="s">
        <v>291</v>
      </c>
      <c r="G246" s="44">
        <v>15000000</v>
      </c>
      <c r="H246" s="44">
        <v>15000000</v>
      </c>
      <c r="I246" s="16" t="s">
        <v>128</v>
      </c>
      <c r="J246" s="16" t="s">
        <v>38</v>
      </c>
      <c r="K246" s="42" t="s">
        <v>292</v>
      </c>
    </row>
    <row r="247" spans="1:11" s="45" customFormat="1" ht="33.75">
      <c r="A247" s="74"/>
      <c r="B247" s="75" t="s">
        <v>325</v>
      </c>
      <c r="C247" s="76"/>
      <c r="D247" s="74"/>
      <c r="E247" s="73"/>
      <c r="F247" s="81" t="s">
        <v>291</v>
      </c>
      <c r="G247" s="82"/>
      <c r="H247" s="82"/>
      <c r="I247" s="74"/>
      <c r="J247" s="74"/>
      <c r="K247" s="73"/>
    </row>
    <row r="248" spans="1:11" s="45" customFormat="1" ht="11.25">
      <c r="A248" s="16"/>
      <c r="B248" s="41"/>
      <c r="C248" s="48"/>
      <c r="D248" s="16"/>
      <c r="E248" s="41"/>
      <c r="F248" s="16"/>
      <c r="G248" s="78">
        <f>SUM(G242:G246)</f>
        <v>135000000</v>
      </c>
      <c r="H248" s="78">
        <f>SUM(H242:H246)</f>
        <v>135000000</v>
      </c>
      <c r="I248" s="16"/>
      <c r="J248" s="16"/>
      <c r="K248" s="41"/>
    </row>
    <row r="249" spans="1:11" s="45" customFormat="1" ht="11.25">
      <c r="A249" s="16"/>
      <c r="B249" s="41"/>
      <c r="C249" s="48"/>
      <c r="D249" s="16"/>
      <c r="E249" s="41"/>
      <c r="F249" s="16"/>
      <c r="G249" s="58">
        <f>G218+G222+G224+G228+G232+G241+G248</f>
        <v>590771060</v>
      </c>
      <c r="H249" s="58">
        <f>H218+H222+H224+H228+H232+H241+H248</f>
        <v>590771060</v>
      </c>
      <c r="I249" s="16"/>
      <c r="J249" s="16"/>
      <c r="K249" s="41"/>
    </row>
    <row r="250" spans="1:11" s="40" customFormat="1" ht="22.5">
      <c r="A250" s="52"/>
      <c r="B250" s="36" t="s">
        <v>326</v>
      </c>
      <c r="C250" s="53"/>
      <c r="D250" s="35"/>
      <c r="E250" s="36"/>
      <c r="F250" s="52"/>
      <c r="G250" s="54"/>
      <c r="H250" s="54"/>
      <c r="I250" s="52"/>
      <c r="J250" s="52"/>
      <c r="K250" s="55"/>
    </row>
    <row r="251" spans="1:11" s="69" customFormat="1" ht="22.5">
      <c r="A251" s="65">
        <v>80111601</v>
      </c>
      <c r="B251" s="66" t="s">
        <v>327</v>
      </c>
      <c r="C251" s="67">
        <v>44228</v>
      </c>
      <c r="D251" s="16" t="s">
        <v>48</v>
      </c>
      <c r="E251" s="41" t="s">
        <v>130</v>
      </c>
      <c r="F251" s="64" t="s">
        <v>328</v>
      </c>
      <c r="G251" s="68">
        <v>30528135</v>
      </c>
      <c r="H251" s="68">
        <v>30528135</v>
      </c>
      <c r="I251" s="16" t="s">
        <v>38</v>
      </c>
      <c r="J251" s="16" t="s">
        <v>38</v>
      </c>
      <c r="K251" s="66" t="s">
        <v>329</v>
      </c>
    </row>
    <row r="252" spans="1:11" s="69" customFormat="1" ht="33.75">
      <c r="A252" s="64">
        <v>851015</v>
      </c>
      <c r="B252" s="72" t="s">
        <v>273</v>
      </c>
      <c r="C252" s="48">
        <v>44228</v>
      </c>
      <c r="D252" s="16" t="s">
        <v>48</v>
      </c>
      <c r="E252" s="41" t="s">
        <v>130</v>
      </c>
      <c r="F252" s="64" t="s">
        <v>274</v>
      </c>
      <c r="G252" s="71">
        <f>30000000</f>
        <v>30000000</v>
      </c>
      <c r="H252" s="71">
        <f>30000000</f>
        <v>30000000</v>
      </c>
      <c r="I252" s="16" t="s">
        <v>38</v>
      </c>
      <c r="J252" s="16" t="s">
        <v>38</v>
      </c>
      <c r="K252" s="66" t="s">
        <v>263</v>
      </c>
    </row>
    <row r="253" spans="1:11" s="45" customFormat="1" ht="11.25">
      <c r="A253" s="16"/>
      <c r="B253" s="41"/>
      <c r="C253" s="48"/>
      <c r="D253" s="16"/>
      <c r="E253" s="41"/>
      <c r="F253" s="16"/>
      <c r="G253" s="58">
        <f>SUM(G251:G252)</f>
        <v>60528135</v>
      </c>
      <c r="H253" s="58">
        <f>SUM(H251:H252)</f>
        <v>60528135</v>
      </c>
      <c r="I253" s="16"/>
      <c r="J253" s="16"/>
      <c r="K253" s="41"/>
    </row>
    <row r="254" spans="1:11" s="40" customFormat="1" ht="11.25">
      <c r="A254" s="52"/>
      <c r="B254" s="36" t="s">
        <v>330</v>
      </c>
      <c r="C254" s="53"/>
      <c r="D254" s="35"/>
      <c r="E254" s="36"/>
      <c r="F254" s="52"/>
      <c r="G254" s="54"/>
      <c r="H254" s="54"/>
      <c r="I254" s="52"/>
      <c r="J254" s="52"/>
      <c r="K254" s="55"/>
    </row>
    <row r="255" spans="1:11" s="45" customFormat="1" ht="33.75">
      <c r="A255" s="47">
        <v>80111601</v>
      </c>
      <c r="B255" s="41" t="s">
        <v>331</v>
      </c>
      <c r="C255" s="48">
        <v>44197</v>
      </c>
      <c r="D255" s="16" t="s">
        <v>41</v>
      </c>
      <c r="E255" s="41" t="s">
        <v>130</v>
      </c>
      <c r="F255" s="16" t="s">
        <v>131</v>
      </c>
      <c r="G255" s="46">
        <v>33303420</v>
      </c>
      <c r="H255" s="46">
        <v>33303420</v>
      </c>
      <c r="I255" s="16" t="s">
        <v>38</v>
      </c>
      <c r="J255" s="16" t="s">
        <v>38</v>
      </c>
      <c r="K255" s="41" t="s">
        <v>332</v>
      </c>
    </row>
    <row r="256" spans="1:11" s="45" customFormat="1" ht="33.75">
      <c r="A256" s="47">
        <v>80111601</v>
      </c>
      <c r="B256" s="41" t="s">
        <v>333</v>
      </c>
      <c r="C256" s="48">
        <v>44228</v>
      </c>
      <c r="D256" s="16" t="s">
        <v>46</v>
      </c>
      <c r="E256" s="41" t="s">
        <v>130</v>
      </c>
      <c r="F256" s="16" t="s">
        <v>131</v>
      </c>
      <c r="G256" s="46">
        <v>11656206</v>
      </c>
      <c r="H256" s="46">
        <v>11656206</v>
      </c>
      <c r="I256" s="16" t="s">
        <v>38</v>
      </c>
      <c r="J256" s="16" t="s">
        <v>38</v>
      </c>
      <c r="K256" s="41" t="s">
        <v>332</v>
      </c>
    </row>
    <row r="257" spans="1:11" s="45" customFormat="1" ht="33.75">
      <c r="A257" s="16" t="s">
        <v>141</v>
      </c>
      <c r="B257" s="41" t="s">
        <v>334</v>
      </c>
      <c r="C257" s="48">
        <v>44256</v>
      </c>
      <c r="D257" s="16" t="s">
        <v>115</v>
      </c>
      <c r="E257" s="41" t="s">
        <v>168</v>
      </c>
      <c r="F257" s="16" t="s">
        <v>131</v>
      </c>
      <c r="G257" s="46">
        <v>1000000</v>
      </c>
      <c r="H257" s="46">
        <v>1000000</v>
      </c>
      <c r="I257" s="16" t="s">
        <v>38</v>
      </c>
      <c r="J257" s="16" t="s">
        <v>38</v>
      </c>
      <c r="K257" s="41" t="s">
        <v>332</v>
      </c>
    </row>
    <row r="258" spans="1:11" s="45" customFormat="1" ht="67.5">
      <c r="A258" s="16">
        <v>851015</v>
      </c>
      <c r="B258" s="41" t="s">
        <v>335</v>
      </c>
      <c r="C258" s="48">
        <v>44228</v>
      </c>
      <c r="D258" s="16" t="s">
        <v>48</v>
      </c>
      <c r="E258" s="41" t="s">
        <v>130</v>
      </c>
      <c r="F258" s="16" t="s">
        <v>146</v>
      </c>
      <c r="G258" s="46">
        <v>80000000</v>
      </c>
      <c r="H258" s="46">
        <v>80000000</v>
      </c>
      <c r="I258" s="16" t="s">
        <v>38</v>
      </c>
      <c r="J258" s="16" t="s">
        <v>38</v>
      </c>
      <c r="K258" s="41" t="s">
        <v>332</v>
      </c>
    </row>
    <row r="259" spans="1:11" s="45" customFormat="1" ht="11.25">
      <c r="A259" s="47"/>
      <c r="B259" s="42"/>
      <c r="C259" s="43"/>
      <c r="D259" s="47"/>
      <c r="E259" s="42"/>
      <c r="F259" s="47"/>
      <c r="G259" s="58">
        <f>SUM(G255:G258)</f>
        <v>125959626</v>
      </c>
      <c r="H259" s="58">
        <f>SUM(H255:H258)</f>
        <v>125959626</v>
      </c>
      <c r="I259" s="47"/>
      <c r="J259" s="16"/>
      <c r="K259" s="51"/>
    </row>
    <row r="260" spans="1:11" s="40" customFormat="1" ht="11.25">
      <c r="A260" s="52"/>
      <c r="B260" s="36" t="s">
        <v>336</v>
      </c>
      <c r="C260" s="53"/>
      <c r="D260" s="35"/>
      <c r="E260" s="36"/>
      <c r="F260" s="52"/>
      <c r="G260" s="54"/>
      <c r="H260" s="54"/>
      <c r="I260" s="52"/>
      <c r="J260" s="52"/>
      <c r="K260" s="36"/>
    </row>
    <row r="261" spans="1:11" s="45" customFormat="1" ht="67.5">
      <c r="A261" s="16">
        <v>80111701</v>
      </c>
      <c r="B261" s="41" t="s">
        <v>337</v>
      </c>
      <c r="C261" s="48">
        <v>44228</v>
      </c>
      <c r="D261" s="16" t="s">
        <v>48</v>
      </c>
      <c r="E261" s="41" t="s">
        <v>130</v>
      </c>
      <c r="F261" s="16" t="s">
        <v>131</v>
      </c>
      <c r="G261" s="57">
        <v>30528135</v>
      </c>
      <c r="H261" s="57">
        <v>30528135</v>
      </c>
      <c r="I261" s="16" t="s">
        <v>38</v>
      </c>
      <c r="J261" s="16" t="s">
        <v>38</v>
      </c>
      <c r="K261" s="41" t="s">
        <v>338</v>
      </c>
    </row>
    <row r="262" spans="1:11" s="45" customFormat="1" ht="45">
      <c r="A262" s="16">
        <v>80111701</v>
      </c>
      <c r="B262" s="41" t="s">
        <v>339</v>
      </c>
      <c r="C262" s="48">
        <v>44228</v>
      </c>
      <c r="D262" s="16" t="s">
        <v>48</v>
      </c>
      <c r="E262" s="41" t="s">
        <v>130</v>
      </c>
      <c r="F262" s="16" t="s">
        <v>131</v>
      </c>
      <c r="G262" s="57">
        <v>30528135</v>
      </c>
      <c r="H262" s="57">
        <v>30528135</v>
      </c>
      <c r="I262" s="16" t="s">
        <v>38</v>
      </c>
      <c r="J262" s="16" t="s">
        <v>38</v>
      </c>
      <c r="K262" s="41" t="s">
        <v>338</v>
      </c>
    </row>
    <row r="263" spans="1:11" s="45" customFormat="1" ht="45">
      <c r="A263" s="16">
        <v>80111701</v>
      </c>
      <c r="B263" s="41" t="s">
        <v>340</v>
      </c>
      <c r="C263" s="48">
        <v>44228</v>
      </c>
      <c r="D263" s="16" t="s">
        <v>48</v>
      </c>
      <c r="E263" s="41" t="s">
        <v>130</v>
      </c>
      <c r="F263" s="16" t="s">
        <v>131</v>
      </c>
      <c r="G263" s="57">
        <v>30528135</v>
      </c>
      <c r="H263" s="57">
        <v>30528135</v>
      </c>
      <c r="I263" s="16" t="s">
        <v>38</v>
      </c>
      <c r="J263" s="16" t="s">
        <v>38</v>
      </c>
      <c r="K263" s="41" t="s">
        <v>338</v>
      </c>
    </row>
    <row r="264" spans="1:11" s="45" customFormat="1" ht="33.75">
      <c r="A264" s="16"/>
      <c r="B264" s="41" t="s">
        <v>341</v>
      </c>
      <c r="C264" s="48">
        <v>44317</v>
      </c>
      <c r="D264" s="16">
        <v>5.5</v>
      </c>
      <c r="E264" s="41" t="s">
        <v>130</v>
      </c>
      <c r="F264" s="16" t="s">
        <v>131</v>
      </c>
      <c r="G264" s="57">
        <v>11250000</v>
      </c>
      <c r="H264" s="57">
        <v>11250000</v>
      </c>
      <c r="I264" s="16" t="s">
        <v>38</v>
      </c>
      <c r="J264" s="16" t="s">
        <v>38</v>
      </c>
      <c r="K264" s="41" t="s">
        <v>338</v>
      </c>
    </row>
    <row r="265" spans="1:11" s="45" customFormat="1" ht="33.75">
      <c r="A265" s="16">
        <v>20102301</v>
      </c>
      <c r="B265" s="41" t="s">
        <v>183</v>
      </c>
      <c r="C265" s="48">
        <v>44202</v>
      </c>
      <c r="D265" s="16" t="s">
        <v>48</v>
      </c>
      <c r="E265" s="41" t="s">
        <v>342</v>
      </c>
      <c r="F265" s="16" t="s">
        <v>131</v>
      </c>
      <c r="G265" s="57">
        <v>1500000</v>
      </c>
      <c r="H265" s="57">
        <v>1500000</v>
      </c>
      <c r="I265" s="16" t="s">
        <v>38</v>
      </c>
      <c r="J265" s="16" t="s">
        <v>38</v>
      </c>
      <c r="K265" s="41" t="s">
        <v>343</v>
      </c>
    </row>
    <row r="266" spans="1:11" s="45" customFormat="1" ht="45">
      <c r="A266" s="16">
        <v>851015</v>
      </c>
      <c r="B266" s="41" t="s">
        <v>344</v>
      </c>
      <c r="C266" s="48">
        <v>44228</v>
      </c>
      <c r="D266" s="16" t="s">
        <v>48</v>
      </c>
      <c r="E266" s="41" t="s">
        <v>130</v>
      </c>
      <c r="F266" s="16" t="s">
        <v>146</v>
      </c>
      <c r="G266" s="57">
        <v>175950000</v>
      </c>
      <c r="H266" s="57">
        <v>175950000</v>
      </c>
      <c r="I266" s="16" t="s">
        <v>38</v>
      </c>
      <c r="J266" s="16" t="s">
        <v>38</v>
      </c>
      <c r="K266" s="41" t="s">
        <v>338</v>
      </c>
    </row>
    <row r="267" spans="1:11" s="45" customFormat="1" ht="11.25">
      <c r="A267" s="47"/>
      <c r="B267" s="42"/>
      <c r="C267" s="43"/>
      <c r="D267" s="47"/>
      <c r="E267" s="42"/>
      <c r="F267" s="47"/>
      <c r="G267" s="58">
        <f>SUM(G261:G266)</f>
        <v>280284405</v>
      </c>
      <c r="H267" s="58">
        <f>SUM(H261:H266)</f>
        <v>280284405</v>
      </c>
      <c r="I267" s="47"/>
      <c r="J267" s="16"/>
      <c r="K267" s="42"/>
    </row>
    <row r="268" spans="1:11" s="40" customFormat="1" ht="11.25">
      <c r="A268" s="52"/>
      <c r="B268" s="36" t="s">
        <v>345</v>
      </c>
      <c r="C268" s="53"/>
      <c r="D268" s="35"/>
      <c r="E268" s="36"/>
      <c r="F268" s="52"/>
      <c r="G268" s="54"/>
      <c r="H268" s="54"/>
      <c r="I268" s="52"/>
      <c r="J268" s="52"/>
      <c r="K268" s="36"/>
    </row>
    <row r="269" spans="1:11" s="45" customFormat="1" ht="22.5">
      <c r="A269" s="47">
        <v>80111601</v>
      </c>
      <c r="B269" s="41" t="s">
        <v>256</v>
      </c>
      <c r="C269" s="48">
        <v>44228</v>
      </c>
      <c r="D269" s="16" t="s">
        <v>48</v>
      </c>
      <c r="E269" s="41" t="s">
        <v>130</v>
      </c>
      <c r="F269" s="16" t="s">
        <v>131</v>
      </c>
      <c r="G269" s="46">
        <v>30527640</v>
      </c>
      <c r="H269" s="46">
        <v>30527640</v>
      </c>
      <c r="I269" s="16" t="s">
        <v>38</v>
      </c>
      <c r="J269" s="16" t="s">
        <v>38</v>
      </c>
      <c r="K269" s="41" t="s">
        <v>346</v>
      </c>
    </row>
    <row r="270" spans="1:11" s="45" customFormat="1" ht="22.5">
      <c r="A270" s="47">
        <v>80111601</v>
      </c>
      <c r="B270" s="41" t="s">
        <v>256</v>
      </c>
      <c r="C270" s="48">
        <v>44228</v>
      </c>
      <c r="D270" s="16" t="s">
        <v>48</v>
      </c>
      <c r="E270" s="41" t="s">
        <v>130</v>
      </c>
      <c r="F270" s="16" t="s">
        <v>131</v>
      </c>
      <c r="G270" s="46">
        <v>30527640</v>
      </c>
      <c r="H270" s="46">
        <v>30527640</v>
      </c>
      <c r="I270" s="16" t="s">
        <v>38</v>
      </c>
      <c r="J270" s="16" t="s">
        <v>38</v>
      </c>
      <c r="K270" s="41" t="s">
        <v>346</v>
      </c>
    </row>
    <row r="271" spans="1:11" s="45" customFormat="1" ht="22.5">
      <c r="A271" s="47">
        <v>80111601</v>
      </c>
      <c r="B271" s="41" t="s">
        <v>256</v>
      </c>
      <c r="C271" s="48">
        <v>44228</v>
      </c>
      <c r="D271" s="16" t="s">
        <v>115</v>
      </c>
      <c r="E271" s="41" t="s">
        <v>130</v>
      </c>
      <c r="F271" s="16" t="s">
        <v>131</v>
      </c>
      <c r="G271" s="46">
        <v>27752850</v>
      </c>
      <c r="H271" s="46">
        <v>27752850</v>
      </c>
      <c r="I271" s="16" t="s">
        <v>38</v>
      </c>
      <c r="J271" s="16" t="s">
        <v>38</v>
      </c>
      <c r="K271" s="41" t="s">
        <v>346</v>
      </c>
    </row>
    <row r="272" spans="1:11" s="45" customFormat="1" ht="22.5">
      <c r="A272" s="47">
        <v>80111601</v>
      </c>
      <c r="B272" s="41" t="s">
        <v>256</v>
      </c>
      <c r="C272" s="48">
        <v>44228</v>
      </c>
      <c r="D272" s="16" t="s">
        <v>115</v>
      </c>
      <c r="E272" s="41" t="s">
        <v>130</v>
      </c>
      <c r="F272" s="16" t="s">
        <v>131</v>
      </c>
      <c r="G272" s="46">
        <v>27752850</v>
      </c>
      <c r="H272" s="46">
        <v>27752850</v>
      </c>
      <c r="I272" s="16" t="s">
        <v>38</v>
      </c>
      <c r="J272" s="16" t="s">
        <v>38</v>
      </c>
      <c r="K272" s="41" t="s">
        <v>346</v>
      </c>
    </row>
    <row r="273" spans="1:11" s="45" customFormat="1" ht="22.5">
      <c r="A273" s="47">
        <v>80111601</v>
      </c>
      <c r="B273" s="41" t="s">
        <v>347</v>
      </c>
      <c r="C273" s="48">
        <v>44256</v>
      </c>
      <c r="D273" s="16" t="s">
        <v>46</v>
      </c>
      <c r="E273" s="41" t="s">
        <v>130</v>
      </c>
      <c r="F273" s="16" t="s">
        <v>131</v>
      </c>
      <c r="G273" s="46">
        <v>16651710</v>
      </c>
      <c r="H273" s="46">
        <v>16651710</v>
      </c>
      <c r="I273" s="16" t="s">
        <v>38</v>
      </c>
      <c r="J273" s="16" t="s">
        <v>38</v>
      </c>
      <c r="K273" s="41" t="s">
        <v>346</v>
      </c>
    </row>
    <row r="274" spans="1:11" s="45" customFormat="1" ht="22.5">
      <c r="A274" s="47">
        <v>20102301</v>
      </c>
      <c r="B274" s="41" t="s">
        <v>257</v>
      </c>
      <c r="C274" s="48">
        <v>44197</v>
      </c>
      <c r="D274" s="16" t="s">
        <v>115</v>
      </c>
      <c r="E274" s="41" t="s">
        <v>168</v>
      </c>
      <c r="F274" s="16" t="s">
        <v>131</v>
      </c>
      <c r="G274" s="44">
        <v>5000000</v>
      </c>
      <c r="H274" s="44">
        <v>5000000</v>
      </c>
      <c r="I274" s="16" t="s">
        <v>38</v>
      </c>
      <c r="J274" s="16" t="s">
        <v>38</v>
      </c>
      <c r="K274" s="41" t="s">
        <v>346</v>
      </c>
    </row>
    <row r="275" spans="1:11" s="45" customFormat="1" ht="22.5">
      <c r="A275" s="47">
        <v>80141607</v>
      </c>
      <c r="B275" s="80" t="s">
        <v>208</v>
      </c>
      <c r="C275" s="48">
        <v>44197</v>
      </c>
      <c r="D275" s="16" t="s">
        <v>115</v>
      </c>
      <c r="E275" s="41" t="s">
        <v>168</v>
      </c>
      <c r="F275" s="16" t="s">
        <v>131</v>
      </c>
      <c r="G275" s="44">
        <v>5000000</v>
      </c>
      <c r="H275" s="44">
        <v>5000000</v>
      </c>
      <c r="I275" s="16" t="s">
        <v>38</v>
      </c>
      <c r="J275" s="16" t="s">
        <v>38</v>
      </c>
      <c r="K275" s="41" t="s">
        <v>346</v>
      </c>
    </row>
    <row r="276" spans="1:11" s="45" customFormat="1" ht="33.75">
      <c r="A276" s="16">
        <v>851015</v>
      </c>
      <c r="B276" s="41" t="s">
        <v>348</v>
      </c>
      <c r="C276" s="48">
        <v>44228</v>
      </c>
      <c r="D276" s="16" t="s">
        <v>48</v>
      </c>
      <c r="E276" s="41" t="s">
        <v>130</v>
      </c>
      <c r="F276" s="16" t="s">
        <v>146</v>
      </c>
      <c r="G276" s="46">
        <v>300000000</v>
      </c>
      <c r="H276" s="46">
        <v>300000000</v>
      </c>
      <c r="I276" s="16" t="s">
        <v>38</v>
      </c>
      <c r="J276" s="16" t="s">
        <v>38</v>
      </c>
      <c r="K276" s="41" t="s">
        <v>346</v>
      </c>
    </row>
    <row r="277" spans="1:11" s="45" customFormat="1" ht="11.25">
      <c r="A277" s="16"/>
      <c r="B277" s="41"/>
      <c r="C277" s="48"/>
      <c r="D277" s="16"/>
      <c r="E277" s="41"/>
      <c r="F277" s="16"/>
      <c r="G277" s="58">
        <f>SUM(G269:G276)</f>
        <v>443212690</v>
      </c>
      <c r="H277" s="58">
        <f>SUM(H269:H276)</f>
        <v>443212690</v>
      </c>
      <c r="I277" s="16"/>
      <c r="J277" s="16"/>
      <c r="K277" s="41"/>
    </row>
    <row r="278" spans="1:11" s="40" customFormat="1" ht="11.25">
      <c r="A278" s="52"/>
      <c r="B278" s="59" t="s">
        <v>349</v>
      </c>
      <c r="C278" s="53"/>
      <c r="D278" s="35"/>
      <c r="E278" s="36"/>
      <c r="F278" s="52"/>
      <c r="G278" s="54"/>
      <c r="H278" s="54"/>
      <c r="I278" s="52"/>
      <c r="J278" s="52"/>
      <c r="K278" s="36"/>
    </row>
    <row r="279" spans="1:11" s="45" customFormat="1" ht="33.75">
      <c r="A279" s="16">
        <v>80111601</v>
      </c>
      <c r="B279" s="41" t="s">
        <v>350</v>
      </c>
      <c r="C279" s="48">
        <v>44228</v>
      </c>
      <c r="D279" s="16" t="s">
        <v>48</v>
      </c>
      <c r="E279" s="41" t="s">
        <v>130</v>
      </c>
      <c r="F279" s="16" t="s">
        <v>131</v>
      </c>
      <c r="G279" s="57">
        <v>18267381</v>
      </c>
      <c r="H279" s="57">
        <v>18267381</v>
      </c>
      <c r="I279" s="16" t="s">
        <v>38</v>
      </c>
      <c r="J279" s="16" t="s">
        <v>38</v>
      </c>
      <c r="K279" s="41" t="s">
        <v>351</v>
      </c>
    </row>
    <row r="280" spans="1:11" s="45" customFormat="1" ht="22.5">
      <c r="A280" s="16">
        <v>851015</v>
      </c>
      <c r="B280" s="41" t="s">
        <v>352</v>
      </c>
      <c r="C280" s="48">
        <v>44228</v>
      </c>
      <c r="D280" s="16" t="s">
        <v>48</v>
      </c>
      <c r="E280" s="41" t="s">
        <v>130</v>
      </c>
      <c r="F280" s="16" t="s">
        <v>146</v>
      </c>
      <c r="G280" s="57">
        <v>80000000</v>
      </c>
      <c r="H280" s="57">
        <v>80000000</v>
      </c>
      <c r="I280" s="16" t="s">
        <v>38</v>
      </c>
      <c r="J280" s="16" t="s">
        <v>38</v>
      </c>
      <c r="K280" s="41" t="s">
        <v>351</v>
      </c>
    </row>
    <row r="281" spans="1:11" s="45" customFormat="1" ht="11.25">
      <c r="A281" s="47"/>
      <c r="B281" s="49"/>
      <c r="C281" s="43"/>
      <c r="D281" s="47"/>
      <c r="E281" s="42"/>
      <c r="F281" s="47"/>
      <c r="G281" s="58">
        <f>SUM(H279:H279)</f>
        <v>18267381</v>
      </c>
      <c r="H281" s="58">
        <f>SUM(I279:I279)</f>
        <v>0</v>
      </c>
      <c r="I281" s="47"/>
      <c r="J281" s="16"/>
      <c r="K281" s="42"/>
    </row>
    <row r="282" spans="1:11" s="40" customFormat="1" ht="11.25">
      <c r="A282" s="52"/>
      <c r="B282" s="59" t="s">
        <v>353</v>
      </c>
      <c r="C282" s="53"/>
      <c r="D282" s="35"/>
      <c r="E282" s="36"/>
      <c r="F282" s="52"/>
      <c r="G282" s="54"/>
      <c r="H282" s="54"/>
      <c r="I282" s="52"/>
      <c r="J282" s="52"/>
      <c r="K282" s="36"/>
    </row>
    <row r="283" spans="1:11" s="45" customFormat="1" ht="45">
      <c r="A283" s="16">
        <v>80111701</v>
      </c>
      <c r="B283" s="41" t="s">
        <v>354</v>
      </c>
      <c r="C283" s="48">
        <v>44228</v>
      </c>
      <c r="D283" s="16" t="s">
        <v>34</v>
      </c>
      <c r="E283" s="41" t="s">
        <v>130</v>
      </c>
      <c r="F283" s="16" t="s">
        <v>131</v>
      </c>
      <c r="G283" s="44">
        <v>33303420</v>
      </c>
      <c r="H283" s="44">
        <v>33303420</v>
      </c>
      <c r="I283" s="16" t="s">
        <v>38</v>
      </c>
      <c r="J283" s="16" t="s">
        <v>38</v>
      </c>
      <c r="K283" s="41" t="s">
        <v>355</v>
      </c>
    </row>
    <row r="284" spans="1:11" s="45" customFormat="1" ht="45">
      <c r="A284" s="16">
        <v>851015</v>
      </c>
      <c r="B284" s="41" t="s">
        <v>356</v>
      </c>
      <c r="C284" s="48">
        <v>44228</v>
      </c>
      <c r="D284" s="16" t="s">
        <v>48</v>
      </c>
      <c r="E284" s="41" t="s">
        <v>130</v>
      </c>
      <c r="F284" s="16" t="s">
        <v>146</v>
      </c>
      <c r="G284" s="57">
        <v>131874148</v>
      </c>
      <c r="H284" s="57">
        <v>131874148</v>
      </c>
      <c r="I284" s="16" t="s">
        <v>38</v>
      </c>
      <c r="J284" s="16" t="s">
        <v>38</v>
      </c>
      <c r="K284" s="41" t="s">
        <v>355</v>
      </c>
    </row>
    <row r="285" spans="1:11" s="45" customFormat="1" ht="11.25">
      <c r="A285" s="16"/>
      <c r="B285" s="41"/>
      <c r="C285" s="48"/>
      <c r="D285" s="16"/>
      <c r="E285" s="41"/>
      <c r="F285" s="16"/>
      <c r="G285" s="58">
        <f>SUM(G283:G284)</f>
        <v>165177568</v>
      </c>
      <c r="H285" s="58">
        <f>SUM(H283:H284)</f>
        <v>165177568</v>
      </c>
      <c r="I285" s="16"/>
      <c r="J285" s="16"/>
      <c r="K285" s="41"/>
    </row>
    <row r="286" spans="1:11" s="40" customFormat="1" ht="11.25">
      <c r="A286" s="52"/>
      <c r="B286" s="59" t="s">
        <v>357</v>
      </c>
      <c r="C286" s="53"/>
      <c r="D286" s="35"/>
      <c r="E286" s="36"/>
      <c r="F286" s="52"/>
      <c r="G286" s="54"/>
      <c r="H286" s="54"/>
      <c r="I286" s="52"/>
      <c r="J286" s="52"/>
      <c r="K286" s="36"/>
    </row>
    <row r="287" spans="1:11" s="45" customFormat="1" ht="45">
      <c r="A287" s="16">
        <v>80111701</v>
      </c>
      <c r="B287" s="41" t="s">
        <v>358</v>
      </c>
      <c r="C287" s="48">
        <v>44228</v>
      </c>
      <c r="D287" s="16" t="s">
        <v>34</v>
      </c>
      <c r="E287" s="41" t="s">
        <v>130</v>
      </c>
      <c r="F287" s="16" t="s">
        <v>131</v>
      </c>
      <c r="G287" s="44">
        <v>33303420</v>
      </c>
      <c r="H287" s="44">
        <v>33303420</v>
      </c>
      <c r="I287" s="16" t="s">
        <v>38</v>
      </c>
      <c r="J287" s="16" t="s">
        <v>38</v>
      </c>
      <c r="K287" s="41" t="s">
        <v>359</v>
      </c>
    </row>
    <row r="288" spans="1:11" s="45" customFormat="1" ht="45">
      <c r="A288" s="16" t="s">
        <v>141</v>
      </c>
      <c r="B288" s="41" t="s">
        <v>360</v>
      </c>
      <c r="C288" s="48">
        <v>44228</v>
      </c>
      <c r="D288" s="16" t="s">
        <v>48</v>
      </c>
      <c r="E288" s="41" t="s">
        <v>168</v>
      </c>
      <c r="F288" s="16" t="s">
        <v>131</v>
      </c>
      <c r="G288" s="46">
        <v>900000</v>
      </c>
      <c r="H288" s="46">
        <v>900000</v>
      </c>
      <c r="I288" s="16" t="s">
        <v>38</v>
      </c>
      <c r="J288" s="16" t="s">
        <v>38</v>
      </c>
      <c r="K288" s="41" t="s">
        <v>359</v>
      </c>
    </row>
    <row r="289" spans="1:11" s="45" customFormat="1" ht="45">
      <c r="A289" s="16">
        <v>20102301</v>
      </c>
      <c r="B289" s="41" t="s">
        <v>144</v>
      </c>
      <c r="C289" s="48">
        <v>44228</v>
      </c>
      <c r="D289" s="16" t="s">
        <v>48</v>
      </c>
      <c r="E289" s="41" t="s">
        <v>168</v>
      </c>
      <c r="F289" s="16" t="s">
        <v>131</v>
      </c>
      <c r="G289" s="46">
        <v>600000</v>
      </c>
      <c r="H289" s="46">
        <v>600000</v>
      </c>
      <c r="I289" s="16" t="s">
        <v>38</v>
      </c>
      <c r="J289" s="16" t="s">
        <v>38</v>
      </c>
      <c r="K289" s="41" t="s">
        <v>359</v>
      </c>
    </row>
    <row r="290" spans="1:11" s="45" customFormat="1" ht="45">
      <c r="A290" s="16">
        <v>851015</v>
      </c>
      <c r="B290" s="41" t="s">
        <v>361</v>
      </c>
      <c r="C290" s="48">
        <v>44228</v>
      </c>
      <c r="D290" s="16" t="s">
        <v>48</v>
      </c>
      <c r="E290" s="41" t="s">
        <v>130</v>
      </c>
      <c r="F290" s="16" t="s">
        <v>146</v>
      </c>
      <c r="G290" s="46">
        <v>50000000</v>
      </c>
      <c r="H290" s="46">
        <v>50000000</v>
      </c>
      <c r="I290" s="16" t="s">
        <v>38</v>
      </c>
      <c r="J290" s="16" t="s">
        <v>38</v>
      </c>
      <c r="K290" s="41" t="s">
        <v>359</v>
      </c>
    </row>
    <row r="291" spans="1:11" s="45" customFormat="1" ht="11.25">
      <c r="A291" s="16"/>
      <c r="B291" s="41"/>
      <c r="C291" s="48"/>
      <c r="D291" s="16"/>
      <c r="E291" s="41"/>
      <c r="F291" s="16"/>
      <c r="G291" s="50">
        <f>SUM(G287:G290)</f>
        <v>84803420</v>
      </c>
      <c r="H291" s="50">
        <f>SUM(H287:H290)</f>
        <v>84803420</v>
      </c>
      <c r="I291" s="16"/>
      <c r="J291" s="16"/>
      <c r="K291" s="41"/>
    </row>
    <row r="292" spans="1:11" s="40" customFormat="1" ht="11.25">
      <c r="A292" s="52"/>
      <c r="B292" s="36" t="s">
        <v>362</v>
      </c>
      <c r="C292" s="53"/>
      <c r="D292" s="35"/>
      <c r="E292" s="36"/>
      <c r="F292" s="52"/>
      <c r="G292" s="54"/>
      <c r="H292" s="54"/>
      <c r="I292" s="52"/>
      <c r="J292" s="52"/>
      <c r="K292" s="36"/>
    </row>
    <row r="293" spans="1:11" s="45" customFormat="1" ht="45">
      <c r="A293" s="16"/>
      <c r="B293" s="83" t="s">
        <v>363</v>
      </c>
      <c r="C293" s="43" t="s">
        <v>364</v>
      </c>
      <c r="D293" s="47" t="s">
        <v>41</v>
      </c>
      <c r="E293" s="41" t="s">
        <v>130</v>
      </c>
      <c r="F293" s="16" t="s">
        <v>131</v>
      </c>
      <c r="G293" s="84">
        <f>2775285*12</f>
        <v>33303420</v>
      </c>
      <c r="H293" s="84">
        <f>G293</f>
        <v>33303420</v>
      </c>
      <c r="I293" s="16" t="s">
        <v>38</v>
      </c>
      <c r="J293" s="16" t="s">
        <v>38</v>
      </c>
      <c r="K293" s="42" t="s">
        <v>365</v>
      </c>
    </row>
    <row r="294" spans="1:11" s="45" customFormat="1" ht="45">
      <c r="A294" s="16"/>
      <c r="B294" s="83" t="s">
        <v>366</v>
      </c>
      <c r="C294" s="48">
        <v>44228</v>
      </c>
      <c r="D294" s="16" t="s">
        <v>48</v>
      </c>
      <c r="E294" s="41" t="s">
        <v>130</v>
      </c>
      <c r="F294" s="16" t="s">
        <v>216</v>
      </c>
      <c r="G294" s="84">
        <v>100000000</v>
      </c>
      <c r="H294" s="84">
        <v>100000000</v>
      </c>
      <c r="I294" s="16" t="s">
        <v>38</v>
      </c>
      <c r="J294" s="16" t="s">
        <v>38</v>
      </c>
      <c r="K294" s="42" t="s">
        <v>365</v>
      </c>
    </row>
    <row r="295" spans="1:11" s="45" customFormat="1" ht="11.25">
      <c r="A295" s="16"/>
      <c r="B295" s="85"/>
      <c r="C295" s="43"/>
      <c r="D295" s="47"/>
      <c r="E295" s="42"/>
      <c r="F295" s="47"/>
      <c r="G295" s="86">
        <f>SUM(G293:G294)</f>
        <v>133303420</v>
      </c>
      <c r="H295" s="86">
        <f>SUM(H293:H294)</f>
        <v>133303420</v>
      </c>
      <c r="I295" s="16"/>
      <c r="J295" s="16"/>
      <c r="K295" s="42"/>
    </row>
    <row r="296" spans="1:11" s="40" customFormat="1" ht="11.25">
      <c r="A296" s="52"/>
      <c r="B296" s="36" t="s">
        <v>367</v>
      </c>
      <c r="C296" s="53"/>
      <c r="D296" s="35"/>
      <c r="E296" s="36"/>
      <c r="F296" s="52"/>
      <c r="G296" s="54"/>
      <c r="H296" s="54"/>
      <c r="I296" s="52"/>
      <c r="J296" s="52"/>
      <c r="K296" s="36"/>
    </row>
    <row r="297" spans="1:11" s="45" customFormat="1" ht="45">
      <c r="A297" s="16">
        <v>85111600</v>
      </c>
      <c r="B297" s="41" t="s">
        <v>368</v>
      </c>
      <c r="C297" s="48">
        <v>44228</v>
      </c>
      <c r="D297" s="16" t="s">
        <v>48</v>
      </c>
      <c r="E297" s="41" t="s">
        <v>130</v>
      </c>
      <c r="F297" s="16" t="s">
        <v>131</v>
      </c>
      <c r="G297" s="57">
        <f aca="true" t="shared" si="5" ref="G297:H299">2775285*11</f>
        <v>30528135</v>
      </c>
      <c r="H297" s="57">
        <f t="shared" si="5"/>
        <v>30528135</v>
      </c>
      <c r="I297" s="16" t="s">
        <v>38</v>
      </c>
      <c r="J297" s="16" t="s">
        <v>38</v>
      </c>
      <c r="K297" s="41" t="s">
        <v>355</v>
      </c>
    </row>
    <row r="298" spans="1:11" s="45" customFormat="1" ht="45">
      <c r="A298" s="16">
        <v>85111600</v>
      </c>
      <c r="B298" s="41" t="s">
        <v>369</v>
      </c>
      <c r="C298" s="48">
        <v>44228</v>
      </c>
      <c r="D298" s="16" t="s">
        <v>48</v>
      </c>
      <c r="E298" s="41" t="s">
        <v>130</v>
      </c>
      <c r="F298" s="16" t="s">
        <v>131</v>
      </c>
      <c r="G298" s="57">
        <f t="shared" si="5"/>
        <v>30528135</v>
      </c>
      <c r="H298" s="57">
        <f t="shared" si="5"/>
        <v>30528135</v>
      </c>
      <c r="I298" s="16" t="s">
        <v>38</v>
      </c>
      <c r="J298" s="16" t="s">
        <v>38</v>
      </c>
      <c r="K298" s="41" t="s">
        <v>355</v>
      </c>
    </row>
    <row r="299" spans="1:11" s="45" customFormat="1" ht="45">
      <c r="A299" s="16">
        <v>85111600</v>
      </c>
      <c r="B299" s="41" t="s">
        <v>370</v>
      </c>
      <c r="C299" s="48">
        <v>44228</v>
      </c>
      <c r="D299" s="16" t="s">
        <v>48</v>
      </c>
      <c r="E299" s="41" t="s">
        <v>130</v>
      </c>
      <c r="F299" s="16" t="s">
        <v>131</v>
      </c>
      <c r="G299" s="57">
        <f t="shared" si="5"/>
        <v>30528135</v>
      </c>
      <c r="H299" s="57">
        <f t="shared" si="5"/>
        <v>30528135</v>
      </c>
      <c r="I299" s="16" t="s">
        <v>38</v>
      </c>
      <c r="J299" s="16" t="s">
        <v>38</v>
      </c>
      <c r="K299" s="41" t="s">
        <v>355</v>
      </c>
    </row>
    <row r="300" spans="1:11" s="45" customFormat="1" ht="45">
      <c r="A300" s="16">
        <v>85111600</v>
      </c>
      <c r="B300" s="41" t="s">
        <v>371</v>
      </c>
      <c r="C300" s="48">
        <v>44346</v>
      </c>
      <c r="D300" s="16" t="s">
        <v>372</v>
      </c>
      <c r="E300" s="41" t="s">
        <v>130</v>
      </c>
      <c r="F300" s="16" t="s">
        <v>131</v>
      </c>
      <c r="G300" s="57">
        <f>2775285*7</f>
        <v>19426995</v>
      </c>
      <c r="H300" s="57">
        <f>2775285*7</f>
        <v>19426995</v>
      </c>
      <c r="I300" s="16" t="s">
        <v>38</v>
      </c>
      <c r="J300" s="16" t="s">
        <v>38</v>
      </c>
      <c r="K300" s="41" t="s">
        <v>355</v>
      </c>
    </row>
    <row r="301" spans="1:11" s="45" customFormat="1" ht="45">
      <c r="A301" s="16">
        <v>85111600</v>
      </c>
      <c r="B301" s="41" t="s">
        <v>373</v>
      </c>
      <c r="C301" s="48">
        <v>44346</v>
      </c>
      <c r="D301" s="16" t="s">
        <v>372</v>
      </c>
      <c r="E301" s="41" t="s">
        <v>130</v>
      </c>
      <c r="F301" s="16" t="s">
        <v>131</v>
      </c>
      <c r="G301" s="57">
        <f>2775285*7</f>
        <v>19426995</v>
      </c>
      <c r="H301" s="57">
        <f>2775285*7</f>
        <v>19426995</v>
      </c>
      <c r="I301" s="16" t="s">
        <v>38</v>
      </c>
      <c r="J301" s="16" t="s">
        <v>38</v>
      </c>
      <c r="K301" s="41" t="s">
        <v>355</v>
      </c>
    </row>
    <row r="302" spans="1:11" s="45" customFormat="1" ht="45">
      <c r="A302" s="16">
        <v>85111600</v>
      </c>
      <c r="B302" s="41" t="s">
        <v>374</v>
      </c>
      <c r="C302" s="48">
        <v>44346</v>
      </c>
      <c r="D302" s="16" t="s">
        <v>372</v>
      </c>
      <c r="E302" s="41" t="s">
        <v>130</v>
      </c>
      <c r="F302" s="16" t="s">
        <v>131</v>
      </c>
      <c r="G302" s="57">
        <f>2775285*7</f>
        <v>19426995</v>
      </c>
      <c r="H302" s="57">
        <f>2775285*7</f>
        <v>19426995</v>
      </c>
      <c r="I302" s="16" t="s">
        <v>38</v>
      </c>
      <c r="J302" s="16" t="s">
        <v>38</v>
      </c>
      <c r="K302" s="41" t="s">
        <v>355</v>
      </c>
    </row>
    <row r="303" spans="1:11" s="45" customFormat="1" ht="45">
      <c r="A303" s="16">
        <v>851015</v>
      </c>
      <c r="B303" s="41" t="s">
        <v>375</v>
      </c>
      <c r="C303" s="48">
        <v>44228</v>
      </c>
      <c r="D303" s="16" t="s">
        <v>48</v>
      </c>
      <c r="E303" s="41" t="s">
        <v>130</v>
      </c>
      <c r="F303" s="16" t="s">
        <v>146</v>
      </c>
      <c r="G303" s="57">
        <v>130000000</v>
      </c>
      <c r="H303" s="57">
        <v>130000000</v>
      </c>
      <c r="I303" s="16" t="s">
        <v>38</v>
      </c>
      <c r="J303" s="16" t="s">
        <v>38</v>
      </c>
      <c r="K303" s="41" t="s">
        <v>355</v>
      </c>
    </row>
    <row r="304" spans="1:11" s="45" customFormat="1" ht="11.25">
      <c r="A304" s="47"/>
      <c r="B304" s="85"/>
      <c r="C304" s="43"/>
      <c r="D304" s="47"/>
      <c r="E304" s="42"/>
      <c r="F304" s="47"/>
      <c r="G304" s="58">
        <f>SUM(G297:G303)</f>
        <v>279865390</v>
      </c>
      <c r="H304" s="58">
        <f>SUM(H297:H303)</f>
        <v>279865390</v>
      </c>
      <c r="I304" s="47"/>
      <c r="J304" s="16"/>
      <c r="K304" s="42"/>
    </row>
    <row r="305" spans="1:11" s="87" customFormat="1" ht="11.25">
      <c r="A305" s="52"/>
      <c r="B305" s="36" t="s">
        <v>376</v>
      </c>
      <c r="C305" s="53"/>
      <c r="D305" s="35"/>
      <c r="E305" s="36"/>
      <c r="F305" s="52"/>
      <c r="G305" s="54"/>
      <c r="H305" s="54"/>
      <c r="I305" s="52"/>
      <c r="J305" s="52"/>
      <c r="K305" s="36"/>
    </row>
    <row r="306" spans="1:11" s="45" customFormat="1" ht="33.75">
      <c r="A306" s="16">
        <v>80111600</v>
      </c>
      <c r="B306" s="41" t="s">
        <v>377</v>
      </c>
      <c r="C306" s="48">
        <v>44204</v>
      </c>
      <c r="D306" s="16" t="s">
        <v>48</v>
      </c>
      <c r="E306" s="41" t="s">
        <v>130</v>
      </c>
      <c r="F306" s="16" t="s">
        <v>131</v>
      </c>
      <c r="G306" s="57">
        <f>2775285*11</f>
        <v>30528135</v>
      </c>
      <c r="H306" s="57">
        <f>2775285*11</f>
        <v>30528135</v>
      </c>
      <c r="I306" s="16" t="s">
        <v>38</v>
      </c>
      <c r="J306" s="16" t="s">
        <v>38</v>
      </c>
      <c r="K306" s="41" t="s">
        <v>346</v>
      </c>
    </row>
    <row r="307" spans="1:11" s="45" customFormat="1" ht="11.25">
      <c r="A307" s="16"/>
      <c r="B307" s="85"/>
      <c r="C307" s="48"/>
      <c r="D307" s="16"/>
      <c r="E307" s="41"/>
      <c r="F307" s="16"/>
      <c r="G307" s="58">
        <f>SUM(G306)</f>
        <v>30528135</v>
      </c>
      <c r="H307" s="58">
        <f>SUM(H306)</f>
        <v>30528135</v>
      </c>
      <c r="I307" s="16"/>
      <c r="J307" s="16"/>
      <c r="K307" s="41"/>
    </row>
    <row r="308" spans="1:11" s="40" customFormat="1" ht="11.25">
      <c r="A308" s="52"/>
      <c r="B308" s="36" t="s">
        <v>378</v>
      </c>
      <c r="C308" s="53"/>
      <c r="D308" s="35"/>
      <c r="E308" s="36"/>
      <c r="F308" s="52"/>
      <c r="G308" s="54"/>
      <c r="H308" s="54"/>
      <c r="I308" s="52"/>
      <c r="J308" s="52"/>
      <c r="K308" s="36"/>
    </row>
    <row r="309" spans="1:11" s="45" customFormat="1" ht="78.75">
      <c r="A309" s="16">
        <v>80111600</v>
      </c>
      <c r="B309" s="41" t="s">
        <v>379</v>
      </c>
      <c r="C309" s="48">
        <v>44214</v>
      </c>
      <c r="D309" s="16" t="s">
        <v>380</v>
      </c>
      <c r="E309" s="41" t="s">
        <v>35</v>
      </c>
      <c r="F309" s="16" t="s">
        <v>66</v>
      </c>
      <c r="G309" s="19" t="s">
        <v>381</v>
      </c>
      <c r="H309" s="19" t="s">
        <v>381</v>
      </c>
      <c r="I309" s="16" t="s">
        <v>128</v>
      </c>
      <c r="J309" s="16" t="s">
        <v>38</v>
      </c>
      <c r="K309" s="41" t="s">
        <v>382</v>
      </c>
    </row>
    <row r="310" spans="1:11" s="45" customFormat="1" ht="78.75">
      <c r="A310" s="16">
        <v>80111600</v>
      </c>
      <c r="B310" s="41" t="s">
        <v>383</v>
      </c>
      <c r="C310" s="48">
        <v>44242</v>
      </c>
      <c r="D310" s="16" t="s">
        <v>48</v>
      </c>
      <c r="E310" s="41" t="s">
        <v>35</v>
      </c>
      <c r="F310" s="16" t="s">
        <v>66</v>
      </c>
      <c r="G310" s="19" t="s">
        <v>384</v>
      </c>
      <c r="H310" s="19" t="s">
        <v>384</v>
      </c>
      <c r="I310" s="16" t="s">
        <v>128</v>
      </c>
      <c r="J310" s="16" t="s">
        <v>38</v>
      </c>
      <c r="K310" s="41" t="s">
        <v>382</v>
      </c>
    </row>
    <row r="311" spans="1:11" s="45" customFormat="1" ht="78.75">
      <c r="A311" s="16"/>
      <c r="B311" s="41" t="s">
        <v>385</v>
      </c>
      <c r="C311" s="48">
        <v>44242</v>
      </c>
      <c r="D311" s="16" t="s">
        <v>48</v>
      </c>
      <c r="E311" s="41" t="s">
        <v>35</v>
      </c>
      <c r="F311" s="16" t="s">
        <v>66</v>
      </c>
      <c r="G311" s="19" t="s">
        <v>384</v>
      </c>
      <c r="H311" s="19" t="s">
        <v>384</v>
      </c>
      <c r="I311" s="16" t="s">
        <v>128</v>
      </c>
      <c r="J311" s="16" t="s">
        <v>38</v>
      </c>
      <c r="K311" s="41" t="s">
        <v>382</v>
      </c>
    </row>
    <row r="312" spans="1:11" s="45" customFormat="1" ht="78.75">
      <c r="A312" s="16"/>
      <c r="B312" s="41" t="s">
        <v>386</v>
      </c>
      <c r="C312" s="48">
        <v>44197</v>
      </c>
      <c r="D312" s="16" t="s">
        <v>41</v>
      </c>
      <c r="E312" s="41" t="s">
        <v>35</v>
      </c>
      <c r="F312" s="16" t="s">
        <v>66</v>
      </c>
      <c r="G312" s="19">
        <v>33303420</v>
      </c>
      <c r="H312" s="19">
        <v>33303420</v>
      </c>
      <c r="I312" s="16" t="s">
        <v>128</v>
      </c>
      <c r="J312" s="16" t="s">
        <v>38</v>
      </c>
      <c r="K312" s="41" t="s">
        <v>382</v>
      </c>
    </row>
    <row r="313" spans="1:11" s="45" customFormat="1" ht="78.75">
      <c r="A313" s="16"/>
      <c r="B313" s="41" t="s">
        <v>387</v>
      </c>
      <c r="C313" s="48">
        <v>44228</v>
      </c>
      <c r="D313" s="16" t="s">
        <v>48</v>
      </c>
      <c r="E313" s="41" t="s">
        <v>35</v>
      </c>
      <c r="F313" s="16" t="s">
        <v>66</v>
      </c>
      <c r="G313" s="19" t="s">
        <v>384</v>
      </c>
      <c r="H313" s="19" t="s">
        <v>384</v>
      </c>
      <c r="I313" s="16" t="s">
        <v>128</v>
      </c>
      <c r="J313" s="16" t="s">
        <v>38</v>
      </c>
      <c r="K313" s="41" t="s">
        <v>382</v>
      </c>
    </row>
    <row r="314" spans="1:11" s="45" customFormat="1" ht="78.75">
      <c r="A314" s="16">
        <v>80111600</v>
      </c>
      <c r="B314" s="42" t="s">
        <v>388</v>
      </c>
      <c r="C314" s="48">
        <v>44214</v>
      </c>
      <c r="D314" s="16" t="s">
        <v>139</v>
      </c>
      <c r="E314" s="41" t="s">
        <v>35</v>
      </c>
      <c r="F314" s="16" t="s">
        <v>66</v>
      </c>
      <c r="G314" s="19" t="s">
        <v>381</v>
      </c>
      <c r="H314" s="19" t="s">
        <v>381</v>
      </c>
      <c r="I314" s="16" t="s">
        <v>128</v>
      </c>
      <c r="J314" s="16" t="s">
        <v>38</v>
      </c>
      <c r="K314" s="41" t="s">
        <v>382</v>
      </c>
    </row>
    <row r="315" spans="1:11" s="45" customFormat="1" ht="78.75">
      <c r="A315" s="16">
        <v>80111600</v>
      </c>
      <c r="B315" s="41" t="s">
        <v>389</v>
      </c>
      <c r="C315" s="48">
        <v>44214</v>
      </c>
      <c r="D315" s="16" t="s">
        <v>139</v>
      </c>
      <c r="E315" s="41" t="s">
        <v>35</v>
      </c>
      <c r="F315" s="16" t="s">
        <v>66</v>
      </c>
      <c r="G315" s="19" t="s">
        <v>381</v>
      </c>
      <c r="H315" s="19" t="s">
        <v>381</v>
      </c>
      <c r="I315" s="16" t="s">
        <v>128</v>
      </c>
      <c r="J315" s="16" t="s">
        <v>38</v>
      </c>
      <c r="K315" s="41" t="s">
        <v>382</v>
      </c>
    </row>
    <row r="316" spans="1:11" s="45" customFormat="1" ht="78.75">
      <c r="A316" s="16">
        <v>80111600</v>
      </c>
      <c r="B316" s="42" t="s">
        <v>390</v>
      </c>
      <c r="C316" s="48">
        <v>44197</v>
      </c>
      <c r="D316" s="16" t="s">
        <v>41</v>
      </c>
      <c r="E316" s="41" t="s">
        <v>35</v>
      </c>
      <c r="F316" s="16" t="s">
        <v>66</v>
      </c>
      <c r="G316" s="19">
        <v>33303420</v>
      </c>
      <c r="H316" s="19">
        <v>33303420</v>
      </c>
      <c r="I316" s="16" t="s">
        <v>128</v>
      </c>
      <c r="J316" s="16" t="s">
        <v>38</v>
      </c>
      <c r="K316" s="41" t="s">
        <v>382</v>
      </c>
    </row>
    <row r="317" spans="1:11" s="45" customFormat="1" ht="78.75">
      <c r="A317" s="16"/>
      <c r="B317" s="41" t="s">
        <v>391</v>
      </c>
      <c r="C317" s="48">
        <v>44197</v>
      </c>
      <c r="D317" s="16" t="s">
        <v>392</v>
      </c>
      <c r="E317" s="41" t="s">
        <v>35</v>
      </c>
      <c r="F317" s="16" t="s">
        <v>66</v>
      </c>
      <c r="G317" s="19" t="s">
        <v>393</v>
      </c>
      <c r="H317" s="19" t="s">
        <v>393</v>
      </c>
      <c r="I317" s="16" t="s">
        <v>128</v>
      </c>
      <c r="J317" s="16" t="s">
        <v>38</v>
      </c>
      <c r="K317" s="41" t="s">
        <v>382</v>
      </c>
    </row>
    <row r="318" spans="1:11" s="45" customFormat="1" ht="78.75">
      <c r="A318" s="16">
        <v>80111600</v>
      </c>
      <c r="B318" s="41" t="s">
        <v>394</v>
      </c>
      <c r="C318" s="43">
        <v>44197</v>
      </c>
      <c r="D318" s="16" t="s">
        <v>392</v>
      </c>
      <c r="E318" s="41" t="s">
        <v>35</v>
      </c>
      <c r="F318" s="16" t="s">
        <v>66</v>
      </c>
      <c r="G318" s="19">
        <v>33303420</v>
      </c>
      <c r="H318" s="19">
        <v>33303420</v>
      </c>
      <c r="I318" s="16" t="s">
        <v>128</v>
      </c>
      <c r="J318" s="16" t="s">
        <v>38</v>
      </c>
      <c r="K318" s="41" t="s">
        <v>382</v>
      </c>
    </row>
    <row r="319" spans="1:11" s="45" customFormat="1" ht="78.75">
      <c r="A319" s="16"/>
      <c r="B319" s="41" t="s">
        <v>395</v>
      </c>
      <c r="C319" s="43">
        <v>44197</v>
      </c>
      <c r="D319" s="16" t="s">
        <v>396</v>
      </c>
      <c r="E319" s="41" t="s">
        <v>35</v>
      </c>
      <c r="F319" s="16" t="s">
        <v>66</v>
      </c>
      <c r="G319" s="19">
        <v>15957883</v>
      </c>
      <c r="H319" s="19">
        <v>15957883</v>
      </c>
      <c r="I319" s="16" t="s">
        <v>128</v>
      </c>
      <c r="J319" s="16" t="s">
        <v>38</v>
      </c>
      <c r="K319" s="41" t="s">
        <v>382</v>
      </c>
    </row>
    <row r="320" spans="1:11" s="45" customFormat="1" ht="78.75">
      <c r="A320" s="16"/>
      <c r="B320" s="41" t="s">
        <v>395</v>
      </c>
      <c r="C320" s="43">
        <v>44197</v>
      </c>
      <c r="D320" s="16" t="s">
        <v>396</v>
      </c>
      <c r="E320" s="41" t="s">
        <v>35</v>
      </c>
      <c r="F320" s="16" t="s">
        <v>66</v>
      </c>
      <c r="G320" s="19">
        <v>15957883</v>
      </c>
      <c r="H320" s="19">
        <v>15957883</v>
      </c>
      <c r="I320" s="16" t="s">
        <v>128</v>
      </c>
      <c r="J320" s="16" t="s">
        <v>38</v>
      </c>
      <c r="K320" s="41" t="s">
        <v>382</v>
      </c>
    </row>
    <row r="321" spans="1:11" s="45" customFormat="1" ht="78.75">
      <c r="A321" s="16">
        <v>80111600</v>
      </c>
      <c r="B321" s="42" t="s">
        <v>397</v>
      </c>
      <c r="C321" s="48">
        <v>44214</v>
      </c>
      <c r="D321" s="16" t="s">
        <v>398</v>
      </c>
      <c r="E321" s="41" t="s">
        <v>35</v>
      </c>
      <c r="F321" s="16" t="s">
        <v>66</v>
      </c>
      <c r="G321" s="19">
        <v>31915777</v>
      </c>
      <c r="H321" s="19">
        <v>31915777</v>
      </c>
      <c r="I321" s="16" t="s">
        <v>128</v>
      </c>
      <c r="J321" s="16" t="s">
        <v>38</v>
      </c>
      <c r="K321" s="41" t="s">
        <v>382</v>
      </c>
    </row>
    <row r="322" spans="1:11" s="45" customFormat="1" ht="78.75">
      <c r="A322" s="16">
        <v>80111600</v>
      </c>
      <c r="B322" s="41" t="s">
        <v>399</v>
      </c>
      <c r="C322" s="48">
        <v>44242</v>
      </c>
      <c r="D322" s="16" t="s">
        <v>400</v>
      </c>
      <c r="E322" s="41" t="s">
        <v>35</v>
      </c>
      <c r="F322" s="16" t="s">
        <v>66</v>
      </c>
      <c r="G322" s="19">
        <v>16651710</v>
      </c>
      <c r="H322" s="19">
        <v>16651710</v>
      </c>
      <c r="I322" s="16" t="s">
        <v>128</v>
      </c>
      <c r="J322" s="16" t="s">
        <v>38</v>
      </c>
      <c r="K322" s="41" t="s">
        <v>382</v>
      </c>
    </row>
    <row r="323" spans="1:11" s="45" customFormat="1" ht="78.75">
      <c r="A323" s="16"/>
      <c r="B323" s="41" t="s">
        <v>401</v>
      </c>
      <c r="C323" s="48">
        <v>44197</v>
      </c>
      <c r="D323" s="16" t="s">
        <v>392</v>
      </c>
      <c r="E323" s="41" t="s">
        <v>35</v>
      </c>
      <c r="F323" s="16" t="s">
        <v>66</v>
      </c>
      <c r="G323" s="19">
        <v>19982052</v>
      </c>
      <c r="H323" s="19">
        <v>19982052</v>
      </c>
      <c r="I323" s="16" t="s">
        <v>128</v>
      </c>
      <c r="J323" s="16" t="s">
        <v>38</v>
      </c>
      <c r="K323" s="41" t="s">
        <v>382</v>
      </c>
    </row>
    <row r="324" spans="1:11" s="45" customFormat="1" ht="78.75">
      <c r="A324" s="16">
        <v>80111600</v>
      </c>
      <c r="B324" s="41" t="s">
        <v>401</v>
      </c>
      <c r="C324" s="48">
        <v>44197</v>
      </c>
      <c r="D324" s="16" t="s">
        <v>392</v>
      </c>
      <c r="E324" s="41" t="s">
        <v>35</v>
      </c>
      <c r="F324" s="16" t="s">
        <v>66</v>
      </c>
      <c r="G324" s="19">
        <v>19982052</v>
      </c>
      <c r="H324" s="19">
        <v>19982052</v>
      </c>
      <c r="I324" s="16" t="s">
        <v>128</v>
      </c>
      <c r="J324" s="16" t="s">
        <v>38</v>
      </c>
      <c r="K324" s="41" t="s">
        <v>382</v>
      </c>
    </row>
    <row r="325" spans="1:11" s="45" customFormat="1" ht="157.5">
      <c r="A325" s="47" t="s">
        <v>402</v>
      </c>
      <c r="B325" s="42" t="s">
        <v>403</v>
      </c>
      <c r="C325" s="43">
        <v>44287</v>
      </c>
      <c r="D325" s="47" t="s">
        <v>170</v>
      </c>
      <c r="E325" s="42" t="s">
        <v>404</v>
      </c>
      <c r="F325" s="47" t="s">
        <v>66</v>
      </c>
      <c r="G325" s="88">
        <v>701857577</v>
      </c>
      <c r="H325" s="88">
        <v>701857577</v>
      </c>
      <c r="I325" s="16" t="s">
        <v>128</v>
      </c>
      <c r="J325" s="16" t="s">
        <v>38</v>
      </c>
      <c r="K325" s="42" t="s">
        <v>405</v>
      </c>
    </row>
    <row r="326" spans="1:11" s="45" customFormat="1" ht="157.5">
      <c r="A326" s="47" t="s">
        <v>406</v>
      </c>
      <c r="B326" s="42" t="s">
        <v>407</v>
      </c>
      <c r="C326" s="43">
        <v>44287</v>
      </c>
      <c r="D326" s="47" t="s">
        <v>170</v>
      </c>
      <c r="E326" s="42" t="s">
        <v>174</v>
      </c>
      <c r="F326" s="47" t="s">
        <v>66</v>
      </c>
      <c r="G326" s="89">
        <v>15000000</v>
      </c>
      <c r="H326" s="89">
        <v>15000000</v>
      </c>
      <c r="I326" s="16" t="s">
        <v>128</v>
      </c>
      <c r="J326" s="16" t="s">
        <v>38</v>
      </c>
      <c r="K326" s="42" t="s">
        <v>405</v>
      </c>
    </row>
    <row r="327" spans="1:11" s="45" customFormat="1" ht="157.5">
      <c r="A327" s="47" t="s">
        <v>408</v>
      </c>
      <c r="B327" s="42" t="s">
        <v>409</v>
      </c>
      <c r="C327" s="43">
        <v>44287</v>
      </c>
      <c r="D327" s="47" t="s">
        <v>170</v>
      </c>
      <c r="E327" s="42" t="s">
        <v>410</v>
      </c>
      <c r="F327" s="47" t="s">
        <v>66</v>
      </c>
      <c r="G327" s="89">
        <v>15000000</v>
      </c>
      <c r="H327" s="89">
        <v>15000000</v>
      </c>
      <c r="I327" s="16" t="s">
        <v>128</v>
      </c>
      <c r="J327" s="16" t="s">
        <v>38</v>
      </c>
      <c r="K327" s="42" t="s">
        <v>405</v>
      </c>
    </row>
    <row r="328" spans="1:11" s="45" customFormat="1" ht="157.5">
      <c r="A328" s="47" t="s">
        <v>411</v>
      </c>
      <c r="B328" s="42" t="s">
        <v>412</v>
      </c>
      <c r="C328" s="43">
        <v>44287</v>
      </c>
      <c r="D328" s="47" t="s">
        <v>170</v>
      </c>
      <c r="E328" s="42" t="s">
        <v>410</v>
      </c>
      <c r="F328" s="47" t="s">
        <v>66</v>
      </c>
      <c r="G328" s="89">
        <v>40000000</v>
      </c>
      <c r="H328" s="89">
        <v>40000000</v>
      </c>
      <c r="I328" s="16" t="s">
        <v>128</v>
      </c>
      <c r="J328" s="16" t="s">
        <v>38</v>
      </c>
      <c r="K328" s="42" t="s">
        <v>405</v>
      </c>
    </row>
    <row r="329" spans="1:11" s="45" customFormat="1" ht="67.5">
      <c r="A329" s="16" t="s">
        <v>413</v>
      </c>
      <c r="B329" s="41" t="s">
        <v>414</v>
      </c>
      <c r="C329" s="48">
        <v>44362</v>
      </c>
      <c r="D329" s="16" t="s">
        <v>46</v>
      </c>
      <c r="E329" s="41" t="s">
        <v>35</v>
      </c>
      <c r="F329" s="16" t="s">
        <v>66</v>
      </c>
      <c r="G329" s="19">
        <v>18000000</v>
      </c>
      <c r="H329" s="19">
        <v>18000000</v>
      </c>
      <c r="I329" s="16" t="s">
        <v>128</v>
      </c>
      <c r="J329" s="16" t="s">
        <v>38</v>
      </c>
      <c r="K329" s="41" t="s">
        <v>415</v>
      </c>
    </row>
    <row r="330" spans="1:11" s="45" customFormat="1" ht="67.5">
      <c r="A330" s="16"/>
      <c r="B330" s="41" t="s">
        <v>416</v>
      </c>
      <c r="C330" s="48" t="s">
        <v>417</v>
      </c>
      <c r="D330" s="16" t="s">
        <v>115</v>
      </c>
      <c r="E330" s="41" t="s">
        <v>290</v>
      </c>
      <c r="F330" s="16" t="s">
        <v>66</v>
      </c>
      <c r="G330" s="19">
        <v>15000000</v>
      </c>
      <c r="H330" s="19">
        <v>15000000</v>
      </c>
      <c r="I330" s="16" t="s">
        <v>128</v>
      </c>
      <c r="J330" s="16" t="s">
        <v>38</v>
      </c>
      <c r="K330" s="41" t="s">
        <v>415</v>
      </c>
    </row>
    <row r="331" spans="1:11" s="45" customFormat="1" ht="67.5">
      <c r="A331" s="47" t="s">
        <v>413</v>
      </c>
      <c r="B331" s="42" t="s">
        <v>418</v>
      </c>
      <c r="C331" s="43">
        <v>44197</v>
      </c>
      <c r="D331" s="47" t="s">
        <v>46</v>
      </c>
      <c r="E331" s="42" t="s">
        <v>35</v>
      </c>
      <c r="F331" s="47" t="s">
        <v>66</v>
      </c>
      <c r="G331" s="89">
        <v>25000000</v>
      </c>
      <c r="H331" s="89">
        <v>25000000</v>
      </c>
      <c r="I331" s="16" t="s">
        <v>128</v>
      </c>
      <c r="J331" s="16" t="s">
        <v>38</v>
      </c>
      <c r="K331" s="42" t="s">
        <v>415</v>
      </c>
    </row>
    <row r="332" spans="1:11" s="45" customFormat="1" ht="191.25">
      <c r="A332" s="16" t="s">
        <v>419</v>
      </c>
      <c r="B332" s="41" t="s">
        <v>420</v>
      </c>
      <c r="C332" s="48">
        <v>44362</v>
      </c>
      <c r="D332" s="16" t="s">
        <v>46</v>
      </c>
      <c r="E332" s="41" t="s">
        <v>105</v>
      </c>
      <c r="F332" s="16" t="s">
        <v>66</v>
      </c>
      <c r="G332" s="19">
        <v>40000000</v>
      </c>
      <c r="H332" s="19">
        <v>40000000</v>
      </c>
      <c r="I332" s="16" t="s">
        <v>128</v>
      </c>
      <c r="J332" s="16" t="s">
        <v>38</v>
      </c>
      <c r="K332" s="42" t="s">
        <v>421</v>
      </c>
    </row>
    <row r="333" spans="1:11" s="45" customFormat="1" ht="191.25">
      <c r="A333" s="16" t="s">
        <v>422</v>
      </c>
      <c r="B333" s="41" t="s">
        <v>423</v>
      </c>
      <c r="C333" s="48">
        <v>44348</v>
      </c>
      <c r="D333" s="16"/>
      <c r="E333" s="41" t="s">
        <v>424</v>
      </c>
      <c r="F333" s="16" t="s">
        <v>66</v>
      </c>
      <c r="G333" s="90">
        <v>180000000</v>
      </c>
      <c r="H333" s="90">
        <v>180000000</v>
      </c>
      <c r="I333" s="16" t="s">
        <v>128</v>
      </c>
      <c r="J333" s="16" t="s">
        <v>38</v>
      </c>
      <c r="K333" s="42" t="s">
        <v>425</v>
      </c>
    </row>
    <row r="334" spans="1:11" s="45" customFormat="1" ht="78.75">
      <c r="A334" s="16" t="s">
        <v>426</v>
      </c>
      <c r="B334" s="41" t="s">
        <v>427</v>
      </c>
      <c r="C334" s="48">
        <v>44285</v>
      </c>
      <c r="D334" s="16"/>
      <c r="E334" s="41" t="s">
        <v>428</v>
      </c>
      <c r="F334" s="16" t="s">
        <v>66</v>
      </c>
      <c r="G334" s="19">
        <v>15000000</v>
      </c>
      <c r="H334" s="19">
        <v>15000000</v>
      </c>
      <c r="I334" s="16" t="s">
        <v>128</v>
      </c>
      <c r="J334" s="16" t="s">
        <v>38</v>
      </c>
      <c r="K334" s="41" t="s">
        <v>382</v>
      </c>
    </row>
    <row r="335" spans="1:11" s="45" customFormat="1" ht="101.25">
      <c r="A335" s="47" t="s">
        <v>429</v>
      </c>
      <c r="B335" s="42" t="s">
        <v>430</v>
      </c>
      <c r="C335" s="67">
        <v>44197</v>
      </c>
      <c r="D335" s="47"/>
      <c r="E335" s="42" t="s">
        <v>431</v>
      </c>
      <c r="F335" s="47" t="s">
        <v>66</v>
      </c>
      <c r="G335" s="91">
        <v>11000000</v>
      </c>
      <c r="H335" s="91">
        <v>11000000</v>
      </c>
      <c r="I335" s="16" t="s">
        <v>128</v>
      </c>
      <c r="J335" s="16" t="s">
        <v>38</v>
      </c>
      <c r="K335" s="41" t="s">
        <v>432</v>
      </c>
    </row>
    <row r="336" spans="1:11" s="45" customFormat="1" ht="11.25">
      <c r="A336" s="92"/>
      <c r="B336" s="85"/>
      <c r="C336" s="93"/>
      <c r="D336" s="47"/>
      <c r="E336" s="94"/>
      <c r="F336" s="92"/>
      <c r="G336" s="58">
        <f>SUM(G309:G335)</f>
        <v>1296215194</v>
      </c>
      <c r="H336" s="58">
        <f>SUM(H309:H335)</f>
        <v>1296215194</v>
      </c>
      <c r="I336" s="92"/>
      <c r="J336" s="16"/>
      <c r="K336" s="94"/>
    </row>
    <row r="337" spans="1:11" s="40" customFormat="1" ht="11.25">
      <c r="A337" s="52"/>
      <c r="B337" s="36" t="s">
        <v>433</v>
      </c>
      <c r="C337" s="53"/>
      <c r="D337" s="35"/>
      <c r="E337" s="36"/>
      <c r="F337" s="52"/>
      <c r="G337" s="54"/>
      <c r="H337" s="54"/>
      <c r="I337" s="52"/>
      <c r="J337" s="52"/>
      <c r="K337" s="36"/>
    </row>
    <row r="338" spans="1:11" ht="56.25">
      <c r="A338" s="65">
        <v>85111600</v>
      </c>
      <c r="B338" s="95" t="s">
        <v>434</v>
      </c>
      <c r="C338" s="67">
        <v>44197</v>
      </c>
      <c r="D338" s="64" t="s">
        <v>139</v>
      </c>
      <c r="E338" s="66" t="s">
        <v>130</v>
      </c>
      <c r="F338" s="64" t="s">
        <v>131</v>
      </c>
      <c r="G338" s="96">
        <v>127663110</v>
      </c>
      <c r="H338" s="96">
        <v>127663110</v>
      </c>
      <c r="I338" s="64" t="s">
        <v>38</v>
      </c>
      <c r="J338" s="17" t="s">
        <v>38</v>
      </c>
      <c r="K338" s="97" t="s">
        <v>435</v>
      </c>
    </row>
    <row r="339" spans="1:11" ht="56.25">
      <c r="A339" s="16" t="s">
        <v>141</v>
      </c>
      <c r="B339" s="41" t="s">
        <v>142</v>
      </c>
      <c r="C339" s="48">
        <v>44228</v>
      </c>
      <c r="D339" s="16" t="s">
        <v>48</v>
      </c>
      <c r="E339" s="42" t="s">
        <v>143</v>
      </c>
      <c r="F339" s="64" t="s">
        <v>131</v>
      </c>
      <c r="G339" s="96">
        <v>3000000</v>
      </c>
      <c r="H339" s="96">
        <v>3000000</v>
      </c>
      <c r="I339" s="64" t="s">
        <v>38</v>
      </c>
      <c r="J339" s="17" t="s">
        <v>38</v>
      </c>
      <c r="K339" s="97" t="s">
        <v>436</v>
      </c>
    </row>
    <row r="340" spans="1:11" ht="56.25">
      <c r="A340" s="65"/>
      <c r="B340" s="95" t="s">
        <v>437</v>
      </c>
      <c r="C340" s="48">
        <v>44228</v>
      </c>
      <c r="D340" s="16" t="s">
        <v>48</v>
      </c>
      <c r="E340" s="42" t="s">
        <v>143</v>
      </c>
      <c r="F340" s="64" t="s">
        <v>131</v>
      </c>
      <c r="G340" s="96">
        <v>3000000</v>
      </c>
      <c r="H340" s="96">
        <v>3000000</v>
      </c>
      <c r="I340" s="64" t="s">
        <v>38</v>
      </c>
      <c r="J340" s="17" t="s">
        <v>38</v>
      </c>
      <c r="K340" s="97" t="s">
        <v>438</v>
      </c>
    </row>
    <row r="341" spans="1:11" ht="56.25">
      <c r="A341" s="65">
        <v>851015</v>
      </c>
      <c r="B341" s="95" t="s">
        <v>439</v>
      </c>
      <c r="C341" s="48">
        <v>44228</v>
      </c>
      <c r="D341" s="16" t="s">
        <v>48</v>
      </c>
      <c r="E341" s="41" t="s">
        <v>130</v>
      </c>
      <c r="F341" s="64" t="s">
        <v>146</v>
      </c>
      <c r="G341" s="96">
        <v>50000000</v>
      </c>
      <c r="H341" s="96">
        <v>50000000</v>
      </c>
      <c r="I341" s="64" t="s">
        <v>38</v>
      </c>
      <c r="J341" s="17" t="s">
        <v>38</v>
      </c>
      <c r="K341" s="97" t="s">
        <v>440</v>
      </c>
    </row>
    <row r="342" spans="1:11" ht="20.25" customHeight="1">
      <c r="A342" s="98"/>
      <c r="B342" s="99"/>
      <c r="C342" s="100"/>
      <c r="D342" s="98"/>
      <c r="E342" s="101"/>
      <c r="F342" s="98"/>
      <c r="G342" s="102">
        <f>SUM(G338:G341)</f>
        <v>183663110</v>
      </c>
      <c r="H342" s="102">
        <f>SUM(H338:H341)</f>
        <v>183663110</v>
      </c>
      <c r="I342" s="98"/>
      <c r="J342" s="17"/>
      <c r="K342" s="97" t="s">
        <v>436</v>
      </c>
    </row>
    <row r="343" spans="1:11" s="40" customFormat="1" ht="11.25">
      <c r="A343" s="52"/>
      <c r="B343" s="59" t="s">
        <v>441</v>
      </c>
      <c r="C343" s="53"/>
      <c r="D343" s="35"/>
      <c r="E343" s="36"/>
      <c r="F343" s="52"/>
      <c r="G343" s="54"/>
      <c r="H343" s="54"/>
      <c r="I343" s="52"/>
      <c r="J343" s="52"/>
      <c r="K343" s="36"/>
    </row>
    <row r="344" spans="1:11" s="45" customFormat="1" ht="112.5">
      <c r="A344" s="16">
        <v>80111701</v>
      </c>
      <c r="B344" s="41" t="s">
        <v>442</v>
      </c>
      <c r="C344" s="48" t="s">
        <v>443</v>
      </c>
      <c r="D344" s="16" t="s">
        <v>115</v>
      </c>
      <c r="E344" s="41" t="s">
        <v>130</v>
      </c>
      <c r="F344" s="16" t="s">
        <v>219</v>
      </c>
      <c r="G344" s="46">
        <f>2775285*10</f>
        <v>27752850</v>
      </c>
      <c r="H344" s="46">
        <f>G344</f>
        <v>27752850</v>
      </c>
      <c r="I344" s="16" t="s">
        <v>128</v>
      </c>
      <c r="J344" s="16" t="s">
        <v>38</v>
      </c>
      <c r="K344" s="41" t="s">
        <v>444</v>
      </c>
    </row>
    <row r="345" spans="1:11" s="45" customFormat="1" ht="67.5">
      <c r="A345" s="16">
        <v>80111701</v>
      </c>
      <c r="B345" s="41" t="s">
        <v>445</v>
      </c>
      <c r="C345" s="48" t="s">
        <v>443</v>
      </c>
      <c r="D345" s="16" t="s">
        <v>115</v>
      </c>
      <c r="E345" s="41" t="s">
        <v>130</v>
      </c>
      <c r="F345" s="16" t="s">
        <v>219</v>
      </c>
      <c r="G345" s="46">
        <v>19427010</v>
      </c>
      <c r="H345" s="46">
        <f>G345</f>
        <v>19427010</v>
      </c>
      <c r="I345" s="16" t="s">
        <v>128</v>
      </c>
      <c r="J345" s="16" t="s">
        <v>38</v>
      </c>
      <c r="K345" s="41" t="s">
        <v>444</v>
      </c>
    </row>
    <row r="346" spans="1:11" s="45" customFormat="1" ht="45">
      <c r="A346" s="16">
        <v>20102301</v>
      </c>
      <c r="B346" s="41" t="s">
        <v>229</v>
      </c>
      <c r="C346" s="48" t="s">
        <v>446</v>
      </c>
      <c r="D346" s="16" t="s">
        <v>104</v>
      </c>
      <c r="E346" s="41" t="s">
        <v>168</v>
      </c>
      <c r="F346" s="16" t="s">
        <v>219</v>
      </c>
      <c r="G346" s="46">
        <v>5000000</v>
      </c>
      <c r="H346" s="46">
        <f>G346</f>
        <v>5000000</v>
      </c>
      <c r="I346" s="16" t="s">
        <v>128</v>
      </c>
      <c r="J346" s="16" t="s">
        <v>38</v>
      </c>
      <c r="K346" s="41" t="s">
        <v>444</v>
      </c>
    </row>
    <row r="347" spans="1:11" s="45" customFormat="1" ht="45">
      <c r="A347" s="16" t="s">
        <v>141</v>
      </c>
      <c r="B347" s="41" t="s">
        <v>230</v>
      </c>
      <c r="C347" s="48" t="s">
        <v>446</v>
      </c>
      <c r="D347" s="16" t="s">
        <v>104</v>
      </c>
      <c r="E347" s="41" t="s">
        <v>168</v>
      </c>
      <c r="F347" s="16" t="s">
        <v>219</v>
      </c>
      <c r="G347" s="46">
        <v>3189169.999999997</v>
      </c>
      <c r="H347" s="46">
        <f>G347</f>
        <v>3189169.999999997</v>
      </c>
      <c r="I347" s="16" t="s">
        <v>128</v>
      </c>
      <c r="J347" s="16" t="s">
        <v>38</v>
      </c>
      <c r="K347" s="41" t="s">
        <v>444</v>
      </c>
    </row>
    <row r="348" spans="1:11" s="45" customFormat="1" ht="56.25">
      <c r="A348" s="16">
        <v>851015</v>
      </c>
      <c r="B348" s="41" t="s">
        <v>447</v>
      </c>
      <c r="C348" s="48">
        <v>44228</v>
      </c>
      <c r="D348" s="16" t="s">
        <v>48</v>
      </c>
      <c r="E348" s="41" t="s">
        <v>130</v>
      </c>
      <c r="F348" s="16" t="s">
        <v>232</v>
      </c>
      <c r="G348" s="103">
        <f>338182168+41967773-51211004</f>
        <v>328938937</v>
      </c>
      <c r="H348" s="46">
        <f>G348</f>
        <v>328938937</v>
      </c>
      <c r="I348" s="16" t="s">
        <v>128</v>
      </c>
      <c r="J348" s="16" t="s">
        <v>38</v>
      </c>
      <c r="K348" s="41" t="s">
        <v>444</v>
      </c>
    </row>
    <row r="349" spans="1:11" s="45" customFormat="1" ht="11.25">
      <c r="A349" s="47"/>
      <c r="B349" s="42"/>
      <c r="C349" s="43"/>
      <c r="D349" s="47"/>
      <c r="E349" s="42"/>
      <c r="F349" s="47"/>
      <c r="G349" s="58">
        <f>SUM(G344:G348)</f>
        <v>384307967</v>
      </c>
      <c r="H349" s="58">
        <f>SUM(H344:H348)</f>
        <v>384307967</v>
      </c>
      <c r="I349" s="47"/>
      <c r="J349" s="16"/>
      <c r="K349" s="51"/>
    </row>
    <row r="350" spans="1:11" s="40" customFormat="1" ht="11.25">
      <c r="A350" s="52"/>
      <c r="B350" s="36" t="s">
        <v>448</v>
      </c>
      <c r="C350" s="53"/>
      <c r="D350" s="35"/>
      <c r="E350" s="36"/>
      <c r="F350" s="52"/>
      <c r="G350" s="54"/>
      <c r="H350" s="54"/>
      <c r="I350" s="52"/>
      <c r="J350" s="52"/>
      <c r="K350" s="36"/>
    </row>
    <row r="351" spans="1:11" s="45" customFormat="1" ht="33.75">
      <c r="A351" s="16">
        <v>85111600</v>
      </c>
      <c r="B351" s="41" t="s">
        <v>449</v>
      </c>
      <c r="C351" s="48">
        <v>44197</v>
      </c>
      <c r="D351" s="16" t="s">
        <v>41</v>
      </c>
      <c r="E351" s="41" t="s">
        <v>130</v>
      </c>
      <c r="F351" s="16" t="s">
        <v>131</v>
      </c>
      <c r="G351" s="104">
        <v>66606840</v>
      </c>
      <c r="H351" s="57">
        <f>G351</f>
        <v>66606840</v>
      </c>
      <c r="I351" s="16" t="s">
        <v>38</v>
      </c>
      <c r="J351" s="16" t="s">
        <v>38</v>
      </c>
      <c r="K351" s="41" t="s">
        <v>450</v>
      </c>
    </row>
    <row r="352" spans="1:11" s="45" customFormat="1" ht="33.75">
      <c r="A352" s="16">
        <v>85111600</v>
      </c>
      <c r="B352" s="41" t="s">
        <v>451</v>
      </c>
      <c r="C352" s="48">
        <v>44197</v>
      </c>
      <c r="D352" s="16" t="s">
        <v>41</v>
      </c>
      <c r="E352" s="41" t="s">
        <v>130</v>
      </c>
      <c r="F352" s="16" t="s">
        <v>131</v>
      </c>
      <c r="G352" s="104">
        <v>33303420</v>
      </c>
      <c r="H352" s="57">
        <f aca="true" t="shared" si="6" ref="H352:H363">G352</f>
        <v>33303420</v>
      </c>
      <c r="I352" s="16" t="s">
        <v>38</v>
      </c>
      <c r="J352" s="16" t="s">
        <v>38</v>
      </c>
      <c r="K352" s="41" t="s">
        <v>450</v>
      </c>
    </row>
    <row r="353" spans="1:11" s="45" customFormat="1" ht="33.75">
      <c r="A353" s="16">
        <v>85111600</v>
      </c>
      <c r="B353" s="41" t="s">
        <v>452</v>
      </c>
      <c r="C353" s="48">
        <v>44197</v>
      </c>
      <c r="D353" s="16" t="s">
        <v>228</v>
      </c>
      <c r="E353" s="41" t="s">
        <v>130</v>
      </c>
      <c r="F353" s="16" t="s">
        <v>131</v>
      </c>
      <c r="G353" s="104">
        <v>133213680</v>
      </c>
      <c r="H353" s="57">
        <f t="shared" si="6"/>
        <v>133213680</v>
      </c>
      <c r="I353" s="16" t="s">
        <v>38</v>
      </c>
      <c r="J353" s="16" t="s">
        <v>38</v>
      </c>
      <c r="K353" s="41" t="s">
        <v>450</v>
      </c>
    </row>
    <row r="354" spans="1:11" s="45" customFormat="1" ht="33.75">
      <c r="A354" s="16">
        <v>85111600</v>
      </c>
      <c r="B354" s="41" t="s">
        <v>453</v>
      </c>
      <c r="C354" s="48">
        <v>44228</v>
      </c>
      <c r="D354" s="16" t="s">
        <v>48</v>
      </c>
      <c r="E354" s="41" t="s">
        <v>130</v>
      </c>
      <c r="F354" s="16" t="s">
        <v>131</v>
      </c>
      <c r="G354" s="104">
        <v>61056270</v>
      </c>
      <c r="H354" s="57">
        <f t="shared" si="6"/>
        <v>61056270</v>
      </c>
      <c r="I354" s="16" t="s">
        <v>38</v>
      </c>
      <c r="J354" s="16" t="s">
        <v>38</v>
      </c>
      <c r="K354" s="41" t="s">
        <v>450</v>
      </c>
    </row>
    <row r="355" spans="1:11" s="45" customFormat="1" ht="33.75">
      <c r="A355" s="16" t="s">
        <v>454</v>
      </c>
      <c r="B355" s="41" t="s">
        <v>455</v>
      </c>
      <c r="C355" s="48">
        <v>44287</v>
      </c>
      <c r="D355" s="16" t="s">
        <v>104</v>
      </c>
      <c r="E355" s="41" t="s">
        <v>404</v>
      </c>
      <c r="F355" s="16" t="s">
        <v>131</v>
      </c>
      <c r="G355" s="104">
        <v>25000000</v>
      </c>
      <c r="H355" s="57">
        <f t="shared" si="6"/>
        <v>25000000</v>
      </c>
      <c r="I355" s="16" t="s">
        <v>38</v>
      </c>
      <c r="J355" s="16" t="s">
        <v>38</v>
      </c>
      <c r="K355" s="41" t="s">
        <v>450</v>
      </c>
    </row>
    <row r="356" spans="1:11" s="45" customFormat="1" ht="33.75">
      <c r="A356" s="16" t="s">
        <v>456</v>
      </c>
      <c r="B356" s="41" t="s">
        <v>457</v>
      </c>
      <c r="C356" s="48">
        <v>44197</v>
      </c>
      <c r="D356" s="16" t="s">
        <v>41</v>
      </c>
      <c r="E356" s="41" t="s">
        <v>143</v>
      </c>
      <c r="F356" s="16" t="s">
        <v>131</v>
      </c>
      <c r="G356" s="104">
        <v>15000000</v>
      </c>
      <c r="H356" s="57">
        <f t="shared" si="6"/>
        <v>15000000</v>
      </c>
      <c r="I356" s="16" t="s">
        <v>38</v>
      </c>
      <c r="J356" s="16" t="s">
        <v>38</v>
      </c>
      <c r="K356" s="41" t="s">
        <v>450</v>
      </c>
    </row>
    <row r="357" spans="1:11" s="45" customFormat="1" ht="33.75">
      <c r="A357" s="16">
        <v>78102200</v>
      </c>
      <c r="B357" s="41" t="s">
        <v>458</v>
      </c>
      <c r="C357" s="48">
        <v>44197</v>
      </c>
      <c r="D357" s="16" t="s">
        <v>41</v>
      </c>
      <c r="E357" s="41" t="s">
        <v>143</v>
      </c>
      <c r="F357" s="16" t="s">
        <v>131</v>
      </c>
      <c r="G357" s="104">
        <v>15000000</v>
      </c>
      <c r="H357" s="57">
        <f t="shared" si="6"/>
        <v>15000000</v>
      </c>
      <c r="I357" s="16" t="s">
        <v>38</v>
      </c>
      <c r="J357" s="16" t="s">
        <v>38</v>
      </c>
      <c r="K357" s="41" t="s">
        <v>450</v>
      </c>
    </row>
    <row r="358" spans="1:11" s="45" customFormat="1" ht="33.75">
      <c r="A358" s="16">
        <v>44103105</v>
      </c>
      <c r="B358" s="41" t="s">
        <v>459</v>
      </c>
      <c r="C358" s="48">
        <v>44197</v>
      </c>
      <c r="D358" s="16" t="s">
        <v>41</v>
      </c>
      <c r="E358" s="41" t="s">
        <v>143</v>
      </c>
      <c r="F358" s="16" t="s">
        <v>131</v>
      </c>
      <c r="G358" s="104">
        <v>15000000</v>
      </c>
      <c r="H358" s="57">
        <f t="shared" si="6"/>
        <v>15000000</v>
      </c>
      <c r="I358" s="16" t="s">
        <v>38</v>
      </c>
      <c r="J358" s="16" t="s">
        <v>38</v>
      </c>
      <c r="K358" s="41" t="s">
        <v>450</v>
      </c>
    </row>
    <row r="359" spans="1:11" s="45" customFormat="1" ht="33.75">
      <c r="A359" s="16">
        <v>78101800</v>
      </c>
      <c r="B359" s="41" t="s">
        <v>460</v>
      </c>
      <c r="C359" s="48">
        <v>44197</v>
      </c>
      <c r="D359" s="16" t="s">
        <v>41</v>
      </c>
      <c r="E359" s="41" t="s">
        <v>143</v>
      </c>
      <c r="F359" s="16" t="s">
        <v>131</v>
      </c>
      <c r="G359" s="104">
        <v>15000000</v>
      </c>
      <c r="H359" s="57">
        <f t="shared" si="6"/>
        <v>15000000</v>
      </c>
      <c r="I359" s="16" t="s">
        <v>38</v>
      </c>
      <c r="J359" s="16" t="s">
        <v>38</v>
      </c>
      <c r="K359" s="41" t="s">
        <v>450</v>
      </c>
    </row>
    <row r="360" spans="1:11" s="45" customFormat="1" ht="33.75">
      <c r="A360" s="16">
        <v>80141607</v>
      </c>
      <c r="B360" s="41" t="s">
        <v>461</v>
      </c>
      <c r="C360" s="48">
        <v>44197</v>
      </c>
      <c r="D360" s="16" t="s">
        <v>41</v>
      </c>
      <c r="E360" s="41" t="s">
        <v>143</v>
      </c>
      <c r="F360" s="16" t="s">
        <v>131</v>
      </c>
      <c r="G360" s="104">
        <v>15000000</v>
      </c>
      <c r="H360" s="57">
        <f t="shared" si="6"/>
        <v>15000000</v>
      </c>
      <c r="I360" s="16" t="s">
        <v>38</v>
      </c>
      <c r="J360" s="16" t="s">
        <v>38</v>
      </c>
      <c r="K360" s="41" t="s">
        <v>450</v>
      </c>
    </row>
    <row r="361" spans="1:11" s="45" customFormat="1" ht="33.75">
      <c r="A361" s="16">
        <v>78111500</v>
      </c>
      <c r="B361" s="41" t="s">
        <v>462</v>
      </c>
      <c r="C361" s="48">
        <v>44197</v>
      </c>
      <c r="D361" s="16" t="s">
        <v>41</v>
      </c>
      <c r="E361" s="41" t="s">
        <v>143</v>
      </c>
      <c r="F361" s="16" t="s">
        <v>131</v>
      </c>
      <c r="G361" s="104">
        <v>40000000</v>
      </c>
      <c r="H361" s="57">
        <f t="shared" si="6"/>
        <v>40000000</v>
      </c>
      <c r="I361" s="16" t="s">
        <v>38</v>
      </c>
      <c r="J361" s="16" t="s">
        <v>38</v>
      </c>
      <c r="K361" s="41" t="s">
        <v>450</v>
      </c>
    </row>
    <row r="362" spans="1:11" s="45" customFormat="1" ht="33.75">
      <c r="A362" s="16">
        <v>20102301</v>
      </c>
      <c r="B362" s="41" t="s">
        <v>463</v>
      </c>
      <c r="C362" s="48">
        <v>44197</v>
      </c>
      <c r="D362" s="16" t="s">
        <v>41</v>
      </c>
      <c r="E362" s="41" t="s">
        <v>143</v>
      </c>
      <c r="F362" s="16" t="s">
        <v>131</v>
      </c>
      <c r="G362" s="104">
        <v>45000000</v>
      </c>
      <c r="H362" s="57">
        <f t="shared" si="6"/>
        <v>45000000</v>
      </c>
      <c r="I362" s="16" t="s">
        <v>38</v>
      </c>
      <c r="J362" s="16" t="s">
        <v>38</v>
      </c>
      <c r="K362" s="41" t="s">
        <v>450</v>
      </c>
    </row>
    <row r="363" spans="1:11" s="45" customFormat="1" ht="33.75">
      <c r="A363" s="16" t="s">
        <v>464</v>
      </c>
      <c r="B363" s="41" t="s">
        <v>465</v>
      </c>
      <c r="C363" s="48">
        <v>44197</v>
      </c>
      <c r="D363" s="16" t="s">
        <v>41</v>
      </c>
      <c r="E363" s="41" t="s">
        <v>143</v>
      </c>
      <c r="F363" s="16" t="s">
        <v>131</v>
      </c>
      <c r="G363" s="104">
        <v>26000000</v>
      </c>
      <c r="H363" s="57">
        <f t="shared" si="6"/>
        <v>26000000</v>
      </c>
      <c r="I363" s="16" t="s">
        <v>38</v>
      </c>
      <c r="J363" s="16" t="s">
        <v>38</v>
      </c>
      <c r="K363" s="41" t="s">
        <v>450</v>
      </c>
    </row>
    <row r="364" spans="1:11" s="45" customFormat="1" ht="11.25">
      <c r="A364" s="16"/>
      <c r="B364" s="41"/>
      <c r="C364" s="48"/>
      <c r="D364" s="16"/>
      <c r="E364" s="41"/>
      <c r="F364" s="16"/>
      <c r="G364" s="50">
        <f>SUM(G351:G363)</f>
        <v>505180210</v>
      </c>
      <c r="H364" s="50">
        <f>SUM(H351:H363)</f>
        <v>505180210</v>
      </c>
      <c r="I364" s="16"/>
      <c r="J364" s="16"/>
      <c r="K364" s="42"/>
    </row>
    <row r="365" spans="1:11" s="40" customFormat="1" ht="11.25">
      <c r="A365" s="52"/>
      <c r="B365" s="36" t="s">
        <v>466</v>
      </c>
      <c r="C365" s="53"/>
      <c r="D365" s="35"/>
      <c r="E365" s="36"/>
      <c r="F365" s="52"/>
      <c r="G365" s="54"/>
      <c r="H365" s="54"/>
      <c r="I365" s="52"/>
      <c r="J365" s="52"/>
      <c r="K365" s="36"/>
    </row>
    <row r="366" spans="1:12" ht="45">
      <c r="A366" s="64">
        <v>80111600</v>
      </c>
      <c r="B366" s="105" t="s">
        <v>467</v>
      </c>
      <c r="C366" s="67">
        <v>44228</v>
      </c>
      <c r="D366" s="64" t="s">
        <v>115</v>
      </c>
      <c r="E366" s="66" t="s">
        <v>130</v>
      </c>
      <c r="F366" s="64" t="s">
        <v>66</v>
      </c>
      <c r="G366" s="106">
        <v>27752850</v>
      </c>
      <c r="H366" s="106">
        <v>27752850</v>
      </c>
      <c r="I366" s="64" t="s">
        <v>38</v>
      </c>
      <c r="J366" s="17" t="s">
        <v>38</v>
      </c>
      <c r="K366" s="105" t="s">
        <v>468</v>
      </c>
      <c r="L366" s="107"/>
    </row>
    <row r="367" spans="1:12" ht="45">
      <c r="A367" s="64">
        <v>80111600</v>
      </c>
      <c r="B367" s="105" t="s">
        <v>469</v>
      </c>
      <c r="C367" s="67">
        <v>44228</v>
      </c>
      <c r="D367" s="64" t="s">
        <v>115</v>
      </c>
      <c r="E367" s="66" t="s">
        <v>130</v>
      </c>
      <c r="F367" s="64" t="s">
        <v>66</v>
      </c>
      <c r="G367" s="106">
        <v>27752850</v>
      </c>
      <c r="H367" s="106">
        <v>27752850</v>
      </c>
      <c r="I367" s="64" t="s">
        <v>38</v>
      </c>
      <c r="J367" s="17" t="s">
        <v>38</v>
      </c>
      <c r="K367" s="105" t="s">
        <v>468</v>
      </c>
      <c r="L367" s="107"/>
    </row>
    <row r="368" spans="1:12" ht="45">
      <c r="A368" s="64">
        <v>80111600</v>
      </c>
      <c r="B368" s="105" t="s">
        <v>467</v>
      </c>
      <c r="C368" s="67">
        <v>44228</v>
      </c>
      <c r="D368" s="64" t="s">
        <v>115</v>
      </c>
      <c r="E368" s="66" t="s">
        <v>130</v>
      </c>
      <c r="F368" s="64" t="s">
        <v>66</v>
      </c>
      <c r="G368" s="106">
        <v>27752850</v>
      </c>
      <c r="H368" s="106">
        <v>27752850</v>
      </c>
      <c r="I368" s="64" t="s">
        <v>38</v>
      </c>
      <c r="J368" s="17" t="s">
        <v>38</v>
      </c>
      <c r="K368" s="105" t="s">
        <v>468</v>
      </c>
      <c r="L368" s="107"/>
    </row>
    <row r="369" spans="1:12" ht="45">
      <c r="A369" s="64">
        <v>80111600</v>
      </c>
      <c r="B369" s="108" t="s">
        <v>470</v>
      </c>
      <c r="C369" s="67">
        <v>44228</v>
      </c>
      <c r="D369" s="64" t="s">
        <v>115</v>
      </c>
      <c r="E369" s="66" t="s">
        <v>130</v>
      </c>
      <c r="F369" s="64" t="s">
        <v>66</v>
      </c>
      <c r="G369" s="106">
        <v>27752850</v>
      </c>
      <c r="H369" s="106">
        <v>27752850</v>
      </c>
      <c r="I369" s="64" t="s">
        <v>38</v>
      </c>
      <c r="J369" s="17" t="s">
        <v>38</v>
      </c>
      <c r="K369" s="105" t="s">
        <v>468</v>
      </c>
      <c r="L369" s="107"/>
    </row>
    <row r="370" spans="1:12" ht="45">
      <c r="A370" s="64">
        <v>80111600</v>
      </c>
      <c r="B370" s="109" t="s">
        <v>471</v>
      </c>
      <c r="C370" s="67">
        <v>44228</v>
      </c>
      <c r="D370" s="64" t="s">
        <v>115</v>
      </c>
      <c r="E370" s="66" t="s">
        <v>130</v>
      </c>
      <c r="F370" s="64" t="s">
        <v>66</v>
      </c>
      <c r="G370" s="110">
        <v>16651710</v>
      </c>
      <c r="H370" s="110">
        <v>16651710</v>
      </c>
      <c r="I370" s="64" t="s">
        <v>38</v>
      </c>
      <c r="J370" s="17" t="s">
        <v>38</v>
      </c>
      <c r="K370" s="105" t="s">
        <v>468</v>
      </c>
      <c r="L370" s="107"/>
    </row>
    <row r="371" spans="1:12" ht="45">
      <c r="A371" s="64">
        <v>80111600</v>
      </c>
      <c r="B371" s="109" t="s">
        <v>472</v>
      </c>
      <c r="C371" s="67">
        <v>44228</v>
      </c>
      <c r="D371" s="64" t="s">
        <v>115</v>
      </c>
      <c r="E371" s="66" t="s">
        <v>130</v>
      </c>
      <c r="F371" s="64" t="s">
        <v>66</v>
      </c>
      <c r="G371" s="106">
        <v>27752850</v>
      </c>
      <c r="H371" s="106">
        <v>27752850</v>
      </c>
      <c r="I371" s="64" t="s">
        <v>38</v>
      </c>
      <c r="J371" s="17" t="s">
        <v>38</v>
      </c>
      <c r="K371" s="105" t="s">
        <v>468</v>
      </c>
      <c r="L371" s="107"/>
    </row>
    <row r="372" spans="1:12" ht="45">
      <c r="A372" s="64" t="s">
        <v>473</v>
      </c>
      <c r="B372" s="105" t="s">
        <v>474</v>
      </c>
      <c r="C372" s="67">
        <v>44221</v>
      </c>
      <c r="D372" s="64" t="s">
        <v>475</v>
      </c>
      <c r="E372" s="66" t="s">
        <v>130</v>
      </c>
      <c r="F372" s="64" t="s">
        <v>476</v>
      </c>
      <c r="G372" s="111">
        <v>150000000</v>
      </c>
      <c r="H372" s="111">
        <v>150000000</v>
      </c>
      <c r="I372" s="64" t="s">
        <v>38</v>
      </c>
      <c r="J372" s="17" t="s">
        <v>38</v>
      </c>
      <c r="K372" s="105" t="s">
        <v>468</v>
      </c>
      <c r="L372" s="107"/>
    </row>
    <row r="373" spans="1:12" ht="45">
      <c r="A373" s="64" t="s">
        <v>473</v>
      </c>
      <c r="B373" s="105" t="s">
        <v>477</v>
      </c>
      <c r="C373" s="67">
        <v>44221</v>
      </c>
      <c r="D373" s="64" t="s">
        <v>475</v>
      </c>
      <c r="E373" s="66" t="s">
        <v>130</v>
      </c>
      <c r="F373" s="64" t="s">
        <v>476</v>
      </c>
      <c r="G373" s="111">
        <v>308495170</v>
      </c>
      <c r="H373" s="111">
        <v>308495170</v>
      </c>
      <c r="I373" s="64" t="s">
        <v>38</v>
      </c>
      <c r="J373" s="17" t="s">
        <v>38</v>
      </c>
      <c r="K373" s="105" t="s">
        <v>468</v>
      </c>
      <c r="L373" s="107"/>
    </row>
    <row r="374" spans="1:11" ht="11.25">
      <c r="A374" s="47"/>
      <c r="B374" s="108"/>
      <c r="C374" s="43"/>
      <c r="D374" s="47"/>
      <c r="E374" s="42"/>
      <c r="F374" s="47"/>
      <c r="G374" s="112">
        <f>SUM(G366:G373)</f>
        <v>613911130</v>
      </c>
      <c r="H374" s="112">
        <f>SUM(H366:H373)</f>
        <v>613911130</v>
      </c>
      <c r="I374" s="47"/>
      <c r="J374" s="17"/>
      <c r="K374" s="101"/>
    </row>
    <row r="375" spans="1:11" s="40" customFormat="1" ht="11.25">
      <c r="A375" s="52"/>
      <c r="B375" s="59" t="s">
        <v>478</v>
      </c>
      <c r="C375" s="53"/>
      <c r="D375" s="35"/>
      <c r="E375" s="36"/>
      <c r="F375" s="52"/>
      <c r="G375" s="54"/>
      <c r="H375" s="54"/>
      <c r="I375" s="52"/>
      <c r="J375" s="52"/>
      <c r="K375" s="36"/>
    </row>
    <row r="376" spans="1:11" s="45" customFormat="1" ht="45">
      <c r="A376" s="16">
        <v>80111620</v>
      </c>
      <c r="B376" s="41" t="s">
        <v>479</v>
      </c>
      <c r="C376" s="48">
        <v>44228</v>
      </c>
      <c r="D376" s="16" t="s">
        <v>115</v>
      </c>
      <c r="E376" s="41" t="s">
        <v>130</v>
      </c>
      <c r="F376" s="16" t="s">
        <v>131</v>
      </c>
      <c r="G376" s="57">
        <v>27752850</v>
      </c>
      <c r="H376" s="57">
        <v>27752850</v>
      </c>
      <c r="I376" s="16" t="s">
        <v>38</v>
      </c>
      <c r="J376" s="16" t="s">
        <v>38</v>
      </c>
      <c r="K376" s="41" t="s">
        <v>480</v>
      </c>
    </row>
    <row r="377" spans="1:11" s="45" customFormat="1" ht="33.75">
      <c r="A377" s="16">
        <v>80161501</v>
      </c>
      <c r="B377" s="41" t="s">
        <v>481</v>
      </c>
      <c r="C377" s="48">
        <v>44228</v>
      </c>
      <c r="D377" s="16" t="s">
        <v>115</v>
      </c>
      <c r="E377" s="41" t="s">
        <v>130</v>
      </c>
      <c r="F377" s="16" t="s">
        <v>131</v>
      </c>
      <c r="G377" s="57">
        <v>27752850</v>
      </c>
      <c r="H377" s="57">
        <v>27752850</v>
      </c>
      <c r="I377" s="16" t="s">
        <v>38</v>
      </c>
      <c r="J377" s="16" t="s">
        <v>38</v>
      </c>
      <c r="K377" s="41" t="s">
        <v>480</v>
      </c>
    </row>
    <row r="378" spans="1:11" s="45" customFormat="1" ht="33.75">
      <c r="A378" s="16">
        <v>80161501</v>
      </c>
      <c r="B378" s="41" t="s">
        <v>482</v>
      </c>
      <c r="C378" s="48">
        <v>44228</v>
      </c>
      <c r="D378" s="16" t="s">
        <v>115</v>
      </c>
      <c r="E378" s="41" t="s">
        <v>130</v>
      </c>
      <c r="F378" s="16" t="s">
        <v>131</v>
      </c>
      <c r="G378" s="57">
        <v>27752850</v>
      </c>
      <c r="H378" s="57">
        <v>27752850</v>
      </c>
      <c r="I378" s="16" t="s">
        <v>38</v>
      </c>
      <c r="J378" s="16" t="s">
        <v>38</v>
      </c>
      <c r="K378" s="41" t="s">
        <v>480</v>
      </c>
    </row>
    <row r="379" spans="1:11" s="45" customFormat="1" ht="33.75">
      <c r="A379" s="16">
        <v>80161501</v>
      </c>
      <c r="B379" s="41" t="s">
        <v>483</v>
      </c>
      <c r="C379" s="48">
        <v>44228</v>
      </c>
      <c r="D379" s="16" t="s">
        <v>115</v>
      </c>
      <c r="E379" s="41" t="s">
        <v>130</v>
      </c>
      <c r="F379" s="16" t="s">
        <v>131</v>
      </c>
      <c r="G379" s="57">
        <v>27752850</v>
      </c>
      <c r="H379" s="57">
        <v>27752850</v>
      </c>
      <c r="I379" s="16" t="s">
        <v>38</v>
      </c>
      <c r="J379" s="16" t="s">
        <v>38</v>
      </c>
      <c r="K379" s="41" t="s">
        <v>480</v>
      </c>
    </row>
    <row r="380" spans="1:11" s="45" customFormat="1" ht="56.25">
      <c r="A380" s="16"/>
      <c r="B380" s="41" t="s">
        <v>484</v>
      </c>
      <c r="C380" s="48">
        <v>44470</v>
      </c>
      <c r="D380" s="16" t="s">
        <v>485</v>
      </c>
      <c r="E380" s="41" t="s">
        <v>143</v>
      </c>
      <c r="F380" s="16" t="s">
        <v>131</v>
      </c>
      <c r="G380" s="57">
        <v>10000000</v>
      </c>
      <c r="H380" s="57">
        <v>10000000</v>
      </c>
      <c r="I380" s="16" t="s">
        <v>38</v>
      </c>
      <c r="J380" s="16" t="s">
        <v>38</v>
      </c>
      <c r="K380" s="41" t="s">
        <v>480</v>
      </c>
    </row>
    <row r="381" spans="1:11" s="45" customFormat="1" ht="33.75">
      <c r="A381" s="16"/>
      <c r="B381" s="41" t="s">
        <v>486</v>
      </c>
      <c r="C381" s="48">
        <v>44256</v>
      </c>
      <c r="D381" s="16" t="s">
        <v>487</v>
      </c>
      <c r="E381" s="41" t="s">
        <v>143</v>
      </c>
      <c r="F381" s="16" t="s">
        <v>131</v>
      </c>
      <c r="G381" s="57">
        <v>3877823</v>
      </c>
      <c r="H381" s="57">
        <v>3877823</v>
      </c>
      <c r="I381" s="16" t="s">
        <v>38</v>
      </c>
      <c r="J381" s="16" t="s">
        <v>38</v>
      </c>
      <c r="K381" s="41" t="s">
        <v>480</v>
      </c>
    </row>
    <row r="382" spans="1:11" s="45" customFormat="1" ht="22.5">
      <c r="A382" s="16"/>
      <c r="B382" s="41" t="s">
        <v>488</v>
      </c>
      <c r="C382" s="48">
        <v>44287</v>
      </c>
      <c r="D382" s="16" t="s">
        <v>489</v>
      </c>
      <c r="E382" s="41" t="s">
        <v>143</v>
      </c>
      <c r="F382" s="16" t="s">
        <v>131</v>
      </c>
      <c r="G382" s="57">
        <v>8195000</v>
      </c>
      <c r="H382" s="57">
        <v>8195000</v>
      </c>
      <c r="I382" s="16" t="s">
        <v>38</v>
      </c>
      <c r="J382" s="16" t="s">
        <v>38</v>
      </c>
      <c r="K382" s="41" t="s">
        <v>480</v>
      </c>
    </row>
    <row r="383" spans="1:11" s="45" customFormat="1" ht="56.25">
      <c r="A383" s="16"/>
      <c r="B383" s="41" t="s">
        <v>490</v>
      </c>
      <c r="C383" s="48">
        <v>44228</v>
      </c>
      <c r="D383" s="16" t="s">
        <v>115</v>
      </c>
      <c r="E383" s="41" t="s">
        <v>130</v>
      </c>
      <c r="F383" s="16" t="s">
        <v>131</v>
      </c>
      <c r="G383" s="57">
        <v>27752850</v>
      </c>
      <c r="H383" s="57">
        <v>27752850</v>
      </c>
      <c r="I383" s="16" t="s">
        <v>38</v>
      </c>
      <c r="J383" s="16" t="s">
        <v>38</v>
      </c>
      <c r="K383" s="41" t="s">
        <v>480</v>
      </c>
    </row>
    <row r="384" spans="1:11" s="40" customFormat="1" ht="11.25">
      <c r="A384" s="52"/>
      <c r="B384" s="36" t="s">
        <v>491</v>
      </c>
      <c r="C384" s="53"/>
      <c r="D384" s="35"/>
      <c r="E384" s="36"/>
      <c r="F384" s="52"/>
      <c r="G384" s="54"/>
      <c r="H384" s="54"/>
      <c r="I384" s="52"/>
      <c r="J384" s="52"/>
      <c r="K384" s="36"/>
    </row>
    <row r="385" spans="1:11" s="45" customFormat="1" ht="56.25">
      <c r="A385" s="16">
        <v>80111600</v>
      </c>
      <c r="B385" s="41" t="s">
        <v>492</v>
      </c>
      <c r="C385" s="48">
        <v>44228</v>
      </c>
      <c r="D385" s="16" t="s">
        <v>48</v>
      </c>
      <c r="E385" s="41" t="s">
        <v>130</v>
      </c>
      <c r="F385" s="16" t="s">
        <v>131</v>
      </c>
      <c r="G385" s="113">
        <f>2775285*11*2</f>
        <v>61056270</v>
      </c>
      <c r="H385" s="114">
        <v>61056270</v>
      </c>
      <c r="I385" s="16" t="s">
        <v>38</v>
      </c>
      <c r="J385" s="16" t="s">
        <v>38</v>
      </c>
      <c r="K385" s="61" t="s">
        <v>493</v>
      </c>
    </row>
    <row r="386" spans="1:11" s="45" customFormat="1" ht="56.25">
      <c r="A386" s="16"/>
      <c r="B386" s="41" t="s">
        <v>494</v>
      </c>
      <c r="C386" s="48">
        <v>44228</v>
      </c>
      <c r="D386" s="16" t="s">
        <v>495</v>
      </c>
      <c r="E386" s="41" t="s">
        <v>130</v>
      </c>
      <c r="F386" s="16" t="s">
        <v>131</v>
      </c>
      <c r="G386" s="113">
        <v>13876425</v>
      </c>
      <c r="H386" s="113">
        <v>13876425</v>
      </c>
      <c r="I386" s="16" t="s">
        <v>38</v>
      </c>
      <c r="J386" s="16" t="s">
        <v>38</v>
      </c>
      <c r="K386" s="61" t="s">
        <v>493</v>
      </c>
    </row>
    <row r="387" spans="1:11" s="45" customFormat="1" ht="56.25">
      <c r="A387" s="16">
        <v>80111600</v>
      </c>
      <c r="B387" s="41" t="s">
        <v>496</v>
      </c>
      <c r="C387" s="48">
        <v>44228</v>
      </c>
      <c r="D387" s="16" t="s">
        <v>48</v>
      </c>
      <c r="E387" s="41" t="s">
        <v>130</v>
      </c>
      <c r="F387" s="16" t="s">
        <v>131</v>
      </c>
      <c r="G387" s="113">
        <v>42739422</v>
      </c>
      <c r="H387" s="113">
        <v>42739422</v>
      </c>
      <c r="I387" s="16" t="s">
        <v>38</v>
      </c>
      <c r="J387" s="16" t="s">
        <v>38</v>
      </c>
      <c r="K387" s="61" t="s">
        <v>493</v>
      </c>
    </row>
    <row r="388" spans="1:11" s="45" customFormat="1" ht="56.25">
      <c r="A388" s="16">
        <v>72151500</v>
      </c>
      <c r="B388" s="41" t="s">
        <v>497</v>
      </c>
      <c r="C388" s="48">
        <v>44397</v>
      </c>
      <c r="D388" s="16" t="s">
        <v>46</v>
      </c>
      <c r="E388" s="41" t="s">
        <v>107</v>
      </c>
      <c r="F388" s="16" t="s">
        <v>131</v>
      </c>
      <c r="G388" s="113">
        <v>400000</v>
      </c>
      <c r="H388" s="114">
        <v>400000</v>
      </c>
      <c r="I388" s="16" t="s">
        <v>38</v>
      </c>
      <c r="J388" s="16" t="s">
        <v>38</v>
      </c>
      <c r="K388" s="61" t="s">
        <v>493</v>
      </c>
    </row>
    <row r="389" spans="1:11" s="45" customFormat="1" ht="56.25">
      <c r="A389" s="16">
        <v>72151500</v>
      </c>
      <c r="B389" s="41" t="s">
        <v>498</v>
      </c>
      <c r="C389" s="48">
        <v>44256</v>
      </c>
      <c r="D389" s="16" t="s">
        <v>104</v>
      </c>
      <c r="E389" s="41" t="s">
        <v>499</v>
      </c>
      <c r="F389" s="16" t="s">
        <v>131</v>
      </c>
      <c r="G389" s="113">
        <v>1500000</v>
      </c>
      <c r="H389" s="113">
        <v>1500000</v>
      </c>
      <c r="I389" s="16" t="s">
        <v>38</v>
      </c>
      <c r="J389" s="16" t="s">
        <v>38</v>
      </c>
      <c r="K389" s="61" t="s">
        <v>493</v>
      </c>
    </row>
    <row r="390" spans="1:11" s="45" customFormat="1" ht="56.25">
      <c r="A390" s="16" t="s">
        <v>500</v>
      </c>
      <c r="B390" s="41" t="s">
        <v>501</v>
      </c>
      <c r="C390" s="48">
        <v>44348</v>
      </c>
      <c r="D390" s="16" t="s">
        <v>46</v>
      </c>
      <c r="E390" s="41" t="s">
        <v>499</v>
      </c>
      <c r="F390" s="16" t="s">
        <v>502</v>
      </c>
      <c r="G390" s="113">
        <v>6000000</v>
      </c>
      <c r="H390" s="90">
        <v>6000000</v>
      </c>
      <c r="I390" s="16" t="s">
        <v>38</v>
      </c>
      <c r="J390" s="16" t="s">
        <v>38</v>
      </c>
      <c r="K390" s="61" t="s">
        <v>493</v>
      </c>
    </row>
    <row r="391" spans="1:11" s="45" customFormat="1" ht="56.25">
      <c r="A391" s="16">
        <v>851015</v>
      </c>
      <c r="B391" s="41" t="s">
        <v>503</v>
      </c>
      <c r="C391" s="48">
        <v>44228</v>
      </c>
      <c r="D391" s="16" t="s">
        <v>48</v>
      </c>
      <c r="E391" s="41" t="s">
        <v>130</v>
      </c>
      <c r="F391" s="16" t="s">
        <v>146</v>
      </c>
      <c r="G391" s="57">
        <v>100000000</v>
      </c>
      <c r="H391" s="19">
        <v>100000000</v>
      </c>
      <c r="I391" s="16" t="s">
        <v>38</v>
      </c>
      <c r="J391" s="16" t="s">
        <v>38</v>
      </c>
      <c r="K391" s="61" t="s">
        <v>493</v>
      </c>
    </row>
    <row r="392" spans="1:11" s="45" customFormat="1" ht="56.25">
      <c r="A392" s="16">
        <v>511419</v>
      </c>
      <c r="B392" s="41" t="s">
        <v>504</v>
      </c>
      <c r="C392" s="48">
        <v>44228</v>
      </c>
      <c r="D392" s="16" t="s">
        <v>115</v>
      </c>
      <c r="E392" s="41" t="s">
        <v>130</v>
      </c>
      <c r="F392" s="16" t="s">
        <v>505</v>
      </c>
      <c r="G392" s="57">
        <v>268410257</v>
      </c>
      <c r="H392" s="57">
        <v>268410257</v>
      </c>
      <c r="I392" s="16" t="s">
        <v>38</v>
      </c>
      <c r="J392" s="16" t="s">
        <v>38</v>
      </c>
      <c r="K392" s="61" t="s">
        <v>493</v>
      </c>
    </row>
    <row r="393" spans="1:11" s="45" customFormat="1" ht="56.25">
      <c r="A393" s="16"/>
      <c r="B393" s="41" t="s">
        <v>506</v>
      </c>
      <c r="C393" s="48">
        <v>44348</v>
      </c>
      <c r="D393" s="16" t="s">
        <v>46</v>
      </c>
      <c r="E393" s="41" t="s">
        <v>499</v>
      </c>
      <c r="F393" s="16" t="s">
        <v>505</v>
      </c>
      <c r="G393" s="57">
        <v>35000000</v>
      </c>
      <c r="H393" s="57">
        <v>35000000</v>
      </c>
      <c r="I393" s="16" t="s">
        <v>38</v>
      </c>
      <c r="J393" s="16" t="s">
        <v>38</v>
      </c>
      <c r="K393" s="61" t="s">
        <v>493</v>
      </c>
    </row>
    <row r="394" spans="1:11" s="45" customFormat="1" ht="56.25">
      <c r="A394" s="65">
        <v>80111500</v>
      </c>
      <c r="B394" s="95" t="s">
        <v>507</v>
      </c>
      <c r="C394" s="115">
        <v>44197</v>
      </c>
      <c r="D394" s="65" t="s">
        <v>508</v>
      </c>
      <c r="E394" s="72" t="s">
        <v>509</v>
      </c>
      <c r="F394" s="65" t="s">
        <v>510</v>
      </c>
      <c r="G394" s="116">
        <f>2775285*11</f>
        <v>30528135</v>
      </c>
      <c r="H394" s="116">
        <f>2775285*11</f>
        <v>30528135</v>
      </c>
      <c r="I394" s="65" t="s">
        <v>37</v>
      </c>
      <c r="J394" s="65" t="s">
        <v>38</v>
      </c>
      <c r="K394" s="72" t="s">
        <v>511</v>
      </c>
    </row>
    <row r="395" spans="1:11" s="45" customFormat="1" ht="14.25">
      <c r="A395" s="195" t="s">
        <v>644</v>
      </c>
      <c r="B395" s="196"/>
      <c r="C395" s="117"/>
      <c r="D395" s="15"/>
      <c r="E395" s="118"/>
      <c r="F395" s="15"/>
      <c r="G395" s="119"/>
      <c r="H395" s="119"/>
      <c r="I395" s="15"/>
      <c r="J395" s="15"/>
      <c r="K395" s="118"/>
    </row>
    <row r="396" spans="1:11" s="181" customFormat="1" ht="56.25">
      <c r="A396" s="182">
        <v>80111500</v>
      </c>
      <c r="B396" s="183" t="s">
        <v>507</v>
      </c>
      <c r="C396" s="115">
        <v>44197</v>
      </c>
      <c r="D396" s="65" t="s">
        <v>508</v>
      </c>
      <c r="E396" s="72" t="s">
        <v>509</v>
      </c>
      <c r="F396" s="65" t="s">
        <v>510</v>
      </c>
      <c r="G396" s="116">
        <f>2775285*11</f>
        <v>30528135</v>
      </c>
      <c r="H396" s="116">
        <f>2775285*11</f>
        <v>30528135</v>
      </c>
      <c r="I396" s="65" t="s">
        <v>37</v>
      </c>
      <c r="J396" s="65" t="s">
        <v>38</v>
      </c>
      <c r="K396" s="72" t="s">
        <v>511</v>
      </c>
    </row>
    <row r="397" spans="1:11" ht="56.25">
      <c r="A397" s="65">
        <v>80111620</v>
      </c>
      <c r="B397" s="95" t="s">
        <v>512</v>
      </c>
      <c r="C397" s="115">
        <v>44197</v>
      </c>
      <c r="D397" s="65" t="s">
        <v>508</v>
      </c>
      <c r="E397" s="72" t="s">
        <v>509</v>
      </c>
      <c r="F397" s="65" t="s">
        <v>510</v>
      </c>
      <c r="G397" s="116">
        <f>2775285*11</f>
        <v>30528135</v>
      </c>
      <c r="H397" s="116">
        <f>2775285*11</f>
        <v>30528135</v>
      </c>
      <c r="I397" s="65" t="s">
        <v>37</v>
      </c>
      <c r="J397" s="65" t="s">
        <v>38</v>
      </c>
      <c r="K397" s="72" t="s">
        <v>511</v>
      </c>
    </row>
    <row r="398" spans="1:11" ht="90">
      <c r="A398" s="65">
        <v>81112102</v>
      </c>
      <c r="B398" s="42" t="s">
        <v>513</v>
      </c>
      <c r="C398" s="115">
        <v>44228</v>
      </c>
      <c r="D398" s="65" t="s">
        <v>508</v>
      </c>
      <c r="E398" s="42" t="s">
        <v>514</v>
      </c>
      <c r="F398" s="65" t="s">
        <v>515</v>
      </c>
      <c r="G398" s="116">
        <v>700000000</v>
      </c>
      <c r="H398" s="116">
        <v>700000000</v>
      </c>
      <c r="I398" s="65" t="s">
        <v>37</v>
      </c>
      <c r="J398" s="120" t="s">
        <v>128</v>
      </c>
      <c r="K398" s="72" t="s">
        <v>516</v>
      </c>
    </row>
    <row r="399" spans="1:11" ht="67.5">
      <c r="A399" s="65">
        <v>81112009</v>
      </c>
      <c r="B399" s="72" t="s">
        <v>517</v>
      </c>
      <c r="C399" s="115">
        <v>44228</v>
      </c>
      <c r="D399" s="65" t="s">
        <v>508</v>
      </c>
      <c r="E399" s="72" t="s">
        <v>174</v>
      </c>
      <c r="F399" s="65" t="s">
        <v>510</v>
      </c>
      <c r="G399" s="116">
        <v>150000000</v>
      </c>
      <c r="H399" s="116">
        <v>150000000</v>
      </c>
      <c r="I399" s="65" t="s">
        <v>37</v>
      </c>
      <c r="J399" s="120" t="s">
        <v>128</v>
      </c>
      <c r="K399" s="42" t="s">
        <v>518</v>
      </c>
    </row>
    <row r="400" spans="1:11" ht="45">
      <c r="A400" s="121">
        <v>81112102</v>
      </c>
      <c r="B400" s="72" t="s">
        <v>519</v>
      </c>
      <c r="C400" s="115">
        <v>44228</v>
      </c>
      <c r="D400" s="65" t="s">
        <v>508</v>
      </c>
      <c r="E400" s="42" t="s">
        <v>520</v>
      </c>
      <c r="F400" s="65" t="s">
        <v>510</v>
      </c>
      <c r="G400" s="116">
        <v>150000000</v>
      </c>
      <c r="H400" s="116">
        <v>150000000</v>
      </c>
      <c r="I400" s="65" t="s">
        <v>37</v>
      </c>
      <c r="J400" s="120" t="s">
        <v>128</v>
      </c>
      <c r="K400" s="72" t="s">
        <v>521</v>
      </c>
    </row>
    <row r="401" spans="1:11" ht="67.5">
      <c r="A401" s="121">
        <v>81112102</v>
      </c>
      <c r="B401" s="42" t="s">
        <v>522</v>
      </c>
      <c r="C401" s="43">
        <v>44256</v>
      </c>
      <c r="D401" s="47" t="s">
        <v>48</v>
      </c>
      <c r="E401" s="42" t="s">
        <v>523</v>
      </c>
      <c r="F401" s="47" t="s">
        <v>510</v>
      </c>
      <c r="G401" s="122">
        <v>100000000</v>
      </c>
      <c r="H401" s="122">
        <v>100000000</v>
      </c>
      <c r="I401" s="65" t="s">
        <v>37</v>
      </c>
      <c r="J401" s="123" t="s">
        <v>128</v>
      </c>
      <c r="K401" s="42" t="s">
        <v>518</v>
      </c>
    </row>
    <row r="402" spans="1:11" ht="45">
      <c r="A402" s="47">
        <v>43232801</v>
      </c>
      <c r="B402" s="72" t="s">
        <v>524</v>
      </c>
      <c r="C402" s="115">
        <v>44228</v>
      </c>
      <c r="D402" s="65" t="s">
        <v>508</v>
      </c>
      <c r="E402" s="42" t="s">
        <v>520</v>
      </c>
      <c r="F402" s="65" t="s">
        <v>510</v>
      </c>
      <c r="G402" s="116">
        <v>50000000</v>
      </c>
      <c r="H402" s="116">
        <v>50000000</v>
      </c>
      <c r="I402" s="65" t="s">
        <v>37</v>
      </c>
      <c r="J402" s="120" t="s">
        <v>128</v>
      </c>
      <c r="K402" s="72" t="s">
        <v>521</v>
      </c>
    </row>
    <row r="403" spans="1:11" ht="90">
      <c r="A403" s="65">
        <v>81112009</v>
      </c>
      <c r="B403" s="72" t="s">
        <v>525</v>
      </c>
      <c r="C403" s="115">
        <v>44228</v>
      </c>
      <c r="D403" s="65" t="s">
        <v>508</v>
      </c>
      <c r="E403" s="72" t="s">
        <v>509</v>
      </c>
      <c r="F403" s="65" t="s">
        <v>510</v>
      </c>
      <c r="G403" s="116">
        <v>50000000</v>
      </c>
      <c r="H403" s="116">
        <v>50000000</v>
      </c>
      <c r="I403" s="65" t="s">
        <v>37</v>
      </c>
      <c r="J403" s="120" t="s">
        <v>128</v>
      </c>
      <c r="K403" s="72" t="s">
        <v>516</v>
      </c>
    </row>
    <row r="404" spans="1:11" ht="67.5">
      <c r="A404" s="65">
        <v>81112002</v>
      </c>
      <c r="B404" s="95" t="s">
        <v>526</v>
      </c>
      <c r="C404" s="115">
        <v>44228</v>
      </c>
      <c r="D404" s="65" t="s">
        <v>508</v>
      </c>
      <c r="E404" s="72" t="s">
        <v>523</v>
      </c>
      <c r="F404" s="65" t="s">
        <v>510</v>
      </c>
      <c r="G404" s="116">
        <v>20000000</v>
      </c>
      <c r="H404" s="116">
        <v>20000000</v>
      </c>
      <c r="I404" s="121" t="s">
        <v>37</v>
      </c>
      <c r="J404" s="121" t="s">
        <v>128</v>
      </c>
      <c r="K404" s="72" t="s">
        <v>518</v>
      </c>
    </row>
    <row r="405" spans="1:11" ht="45">
      <c r="A405" s="65">
        <v>81112002</v>
      </c>
      <c r="B405" s="95" t="s">
        <v>527</v>
      </c>
      <c r="C405" s="115">
        <v>44228</v>
      </c>
      <c r="D405" s="65" t="s">
        <v>508</v>
      </c>
      <c r="E405" s="72" t="s">
        <v>509</v>
      </c>
      <c r="F405" s="65" t="s">
        <v>510</v>
      </c>
      <c r="G405" s="116">
        <v>24500000</v>
      </c>
      <c r="H405" s="116">
        <v>24500000</v>
      </c>
      <c r="I405" s="65" t="s">
        <v>37</v>
      </c>
      <c r="J405" s="65" t="s">
        <v>128</v>
      </c>
      <c r="K405" s="72" t="s">
        <v>521</v>
      </c>
    </row>
    <row r="406" spans="1:11" ht="45">
      <c r="A406" s="65">
        <v>81112102</v>
      </c>
      <c r="B406" s="95" t="s">
        <v>528</v>
      </c>
      <c r="C406" s="115">
        <v>44228</v>
      </c>
      <c r="D406" s="65" t="s">
        <v>508</v>
      </c>
      <c r="E406" s="72" t="s">
        <v>509</v>
      </c>
      <c r="F406" s="65" t="s">
        <v>510</v>
      </c>
      <c r="G406" s="116">
        <v>24500000</v>
      </c>
      <c r="H406" s="116">
        <v>24500000</v>
      </c>
      <c r="I406" s="121" t="s">
        <v>37</v>
      </c>
      <c r="J406" s="121" t="s">
        <v>128</v>
      </c>
      <c r="K406" s="72" t="s">
        <v>521</v>
      </c>
    </row>
    <row r="407" spans="1:11" ht="45">
      <c r="A407" s="65">
        <v>81112102</v>
      </c>
      <c r="B407" s="95" t="s">
        <v>529</v>
      </c>
      <c r="C407" s="115">
        <v>44228</v>
      </c>
      <c r="D407" s="65" t="s">
        <v>508</v>
      </c>
      <c r="E407" s="72" t="s">
        <v>509</v>
      </c>
      <c r="F407" s="65" t="s">
        <v>510</v>
      </c>
      <c r="G407" s="116">
        <v>2500000</v>
      </c>
      <c r="H407" s="116">
        <v>2500000</v>
      </c>
      <c r="I407" s="121" t="s">
        <v>37</v>
      </c>
      <c r="J407" s="121" t="s">
        <v>128</v>
      </c>
      <c r="K407" s="72" t="s">
        <v>521</v>
      </c>
    </row>
    <row r="408" spans="1:11" ht="45">
      <c r="A408" s="65">
        <v>80111600</v>
      </c>
      <c r="B408" s="95" t="s">
        <v>530</v>
      </c>
      <c r="C408" s="115">
        <v>44197</v>
      </c>
      <c r="D408" s="65" t="s">
        <v>508</v>
      </c>
      <c r="E408" s="72" t="s">
        <v>509</v>
      </c>
      <c r="F408" s="65" t="s">
        <v>510</v>
      </c>
      <c r="G408" s="71">
        <f>30528135*2</f>
        <v>61056270</v>
      </c>
      <c r="H408" s="71">
        <f>30528135*2</f>
        <v>61056270</v>
      </c>
      <c r="I408" s="65" t="s">
        <v>38</v>
      </c>
      <c r="J408" s="21" t="s">
        <v>38</v>
      </c>
      <c r="K408" s="72" t="s">
        <v>531</v>
      </c>
    </row>
    <row r="409" spans="1:11" ht="33.75">
      <c r="A409" s="47">
        <v>80101504</v>
      </c>
      <c r="B409" s="95" t="s">
        <v>532</v>
      </c>
      <c r="C409" s="115">
        <v>44409</v>
      </c>
      <c r="D409" s="65" t="s">
        <v>533</v>
      </c>
      <c r="E409" s="72" t="s">
        <v>534</v>
      </c>
      <c r="F409" s="65" t="s">
        <v>510</v>
      </c>
      <c r="G409" s="116">
        <v>18000000</v>
      </c>
      <c r="H409" s="116">
        <v>18000000</v>
      </c>
      <c r="I409" s="120" t="s">
        <v>128</v>
      </c>
      <c r="J409" s="21" t="s">
        <v>38</v>
      </c>
      <c r="K409" s="72" t="s">
        <v>535</v>
      </c>
    </row>
    <row r="410" spans="1:11" ht="45">
      <c r="A410" s="65">
        <v>80111600</v>
      </c>
      <c r="B410" s="124" t="s">
        <v>536</v>
      </c>
      <c r="C410" s="115">
        <v>44197</v>
      </c>
      <c r="D410" s="65" t="s">
        <v>508</v>
      </c>
      <c r="E410" s="72" t="s">
        <v>509</v>
      </c>
      <c r="F410" s="65" t="s">
        <v>510</v>
      </c>
      <c r="G410" s="116">
        <v>30528135</v>
      </c>
      <c r="H410" s="116">
        <v>30528135</v>
      </c>
      <c r="I410" s="65" t="s">
        <v>38</v>
      </c>
      <c r="J410" s="17" t="s">
        <v>38</v>
      </c>
      <c r="K410" s="72" t="s">
        <v>531</v>
      </c>
    </row>
    <row r="411" spans="1:11" ht="45">
      <c r="A411" s="65">
        <v>80111600</v>
      </c>
      <c r="B411" s="72" t="s">
        <v>537</v>
      </c>
      <c r="C411" s="115">
        <v>44197</v>
      </c>
      <c r="D411" s="65" t="s">
        <v>508</v>
      </c>
      <c r="E411" s="72" t="s">
        <v>509</v>
      </c>
      <c r="F411" s="65" t="s">
        <v>510</v>
      </c>
      <c r="G411" s="116">
        <v>30528135</v>
      </c>
      <c r="H411" s="116">
        <v>30528135</v>
      </c>
      <c r="I411" s="120" t="s">
        <v>38</v>
      </c>
      <c r="J411" s="17" t="s">
        <v>38</v>
      </c>
      <c r="K411" s="72" t="s">
        <v>531</v>
      </c>
    </row>
    <row r="412" spans="1:11" ht="45">
      <c r="A412" s="65">
        <v>80111600</v>
      </c>
      <c r="B412" s="72" t="s">
        <v>538</v>
      </c>
      <c r="C412" s="115">
        <v>44197</v>
      </c>
      <c r="D412" s="65" t="s">
        <v>508</v>
      </c>
      <c r="E412" s="72" t="s">
        <v>509</v>
      </c>
      <c r="F412" s="65" t="s">
        <v>510</v>
      </c>
      <c r="G412" s="116">
        <v>30528135</v>
      </c>
      <c r="H412" s="116">
        <v>30528135</v>
      </c>
      <c r="I412" s="120" t="s">
        <v>38</v>
      </c>
      <c r="J412" s="17" t="s">
        <v>38</v>
      </c>
      <c r="K412" s="72" t="s">
        <v>531</v>
      </c>
    </row>
    <row r="413" spans="1:11" ht="45">
      <c r="A413" s="65">
        <v>80111500</v>
      </c>
      <c r="B413" s="72" t="s">
        <v>539</v>
      </c>
      <c r="C413" s="115">
        <v>44197</v>
      </c>
      <c r="D413" s="65" t="s">
        <v>508</v>
      </c>
      <c r="E413" s="72" t="s">
        <v>509</v>
      </c>
      <c r="F413" s="65" t="s">
        <v>510</v>
      </c>
      <c r="G413" s="116">
        <v>91584405</v>
      </c>
      <c r="H413" s="116">
        <v>91584405</v>
      </c>
      <c r="I413" s="120" t="s">
        <v>38</v>
      </c>
      <c r="J413" s="17" t="s">
        <v>38</v>
      </c>
      <c r="K413" s="72" t="s">
        <v>531</v>
      </c>
    </row>
    <row r="414" spans="1:11" ht="45">
      <c r="A414" s="65">
        <v>81102700</v>
      </c>
      <c r="B414" s="72" t="s">
        <v>540</v>
      </c>
      <c r="C414" s="115">
        <v>44197</v>
      </c>
      <c r="D414" s="65" t="s">
        <v>541</v>
      </c>
      <c r="E414" s="72" t="s">
        <v>509</v>
      </c>
      <c r="F414" s="65" t="s">
        <v>510</v>
      </c>
      <c r="G414" s="116">
        <v>30528135</v>
      </c>
      <c r="H414" s="116">
        <v>30528135</v>
      </c>
      <c r="I414" s="120" t="s">
        <v>38</v>
      </c>
      <c r="J414" s="17" t="s">
        <v>38</v>
      </c>
      <c r="K414" s="72" t="s">
        <v>531</v>
      </c>
    </row>
    <row r="415" spans="1:11" ht="45">
      <c r="A415" s="65">
        <v>85101705</v>
      </c>
      <c r="B415" s="72" t="s">
        <v>542</v>
      </c>
      <c r="C415" s="115">
        <v>44197</v>
      </c>
      <c r="D415" s="65" t="s">
        <v>508</v>
      </c>
      <c r="E415" s="72" t="s">
        <v>509</v>
      </c>
      <c r="F415" s="65" t="s">
        <v>510</v>
      </c>
      <c r="G415" s="116">
        <v>8325855</v>
      </c>
      <c r="H415" s="116">
        <v>8325855</v>
      </c>
      <c r="I415" s="120" t="s">
        <v>38</v>
      </c>
      <c r="J415" s="21" t="s">
        <v>38</v>
      </c>
      <c r="K415" s="72" t="s">
        <v>531</v>
      </c>
    </row>
    <row r="416" spans="1:11" ht="45">
      <c r="A416" s="65">
        <v>80111500</v>
      </c>
      <c r="B416" s="124" t="s">
        <v>543</v>
      </c>
      <c r="C416" s="115">
        <v>44197</v>
      </c>
      <c r="D416" s="65" t="s">
        <v>508</v>
      </c>
      <c r="E416" s="72" t="s">
        <v>509</v>
      </c>
      <c r="F416" s="65" t="s">
        <v>510</v>
      </c>
      <c r="G416" s="116">
        <v>30528135</v>
      </c>
      <c r="H416" s="116">
        <v>30528135</v>
      </c>
      <c r="I416" s="120" t="s">
        <v>38</v>
      </c>
      <c r="J416" s="21" t="s">
        <v>38</v>
      </c>
      <c r="K416" s="72" t="s">
        <v>531</v>
      </c>
    </row>
    <row r="417" spans="1:11" ht="45">
      <c r="A417" s="125">
        <v>80111601</v>
      </c>
      <c r="B417" s="95" t="s">
        <v>544</v>
      </c>
      <c r="C417" s="126">
        <v>44256</v>
      </c>
      <c r="D417" s="121" t="s">
        <v>46</v>
      </c>
      <c r="E417" s="121" t="s">
        <v>545</v>
      </c>
      <c r="F417" s="121" t="s">
        <v>510</v>
      </c>
      <c r="G417" s="127">
        <v>500000000</v>
      </c>
      <c r="H417" s="127">
        <v>500000000</v>
      </c>
      <c r="I417" s="65" t="s">
        <v>128</v>
      </c>
      <c r="J417" s="17" t="s">
        <v>38</v>
      </c>
      <c r="K417" s="72" t="s">
        <v>546</v>
      </c>
    </row>
    <row r="418" spans="1:11" ht="15" customHeight="1">
      <c r="A418" s="195" t="s">
        <v>645</v>
      </c>
      <c r="B418" s="196"/>
      <c r="C418" s="117"/>
      <c r="D418" s="15"/>
      <c r="E418" s="118"/>
      <c r="F418" s="15"/>
      <c r="G418" s="128"/>
      <c r="H418" s="128"/>
      <c r="I418" s="15"/>
      <c r="J418" s="129"/>
      <c r="K418" s="118"/>
    </row>
    <row r="419" spans="1:11" ht="22.5">
      <c r="A419" s="17">
        <v>80111601</v>
      </c>
      <c r="B419" s="41" t="s">
        <v>547</v>
      </c>
      <c r="C419" s="130">
        <v>44197</v>
      </c>
      <c r="D419" s="131" t="s">
        <v>392</v>
      </c>
      <c r="E419" s="132" t="s">
        <v>548</v>
      </c>
      <c r="F419" s="133" t="s">
        <v>36</v>
      </c>
      <c r="G419" s="71">
        <v>23312412</v>
      </c>
      <c r="H419" s="71">
        <v>23312412</v>
      </c>
      <c r="I419" s="133" t="s">
        <v>38</v>
      </c>
      <c r="J419" s="134" t="s">
        <v>38</v>
      </c>
      <c r="K419" s="135" t="s">
        <v>549</v>
      </c>
    </row>
    <row r="420" spans="1:11" ht="22.5">
      <c r="A420" s="17">
        <v>80111601</v>
      </c>
      <c r="B420" s="41" t="s">
        <v>550</v>
      </c>
      <c r="C420" s="130">
        <v>44197</v>
      </c>
      <c r="D420" s="131" t="s">
        <v>392</v>
      </c>
      <c r="E420" s="132" t="s">
        <v>548</v>
      </c>
      <c r="F420" s="17" t="s">
        <v>36</v>
      </c>
      <c r="G420" s="71">
        <v>66686840</v>
      </c>
      <c r="H420" s="71">
        <v>66686840</v>
      </c>
      <c r="I420" s="17" t="s">
        <v>38</v>
      </c>
      <c r="J420" s="17" t="s">
        <v>38</v>
      </c>
      <c r="K420" s="135" t="s">
        <v>551</v>
      </c>
    </row>
    <row r="421" spans="1:11" ht="22.5">
      <c r="A421" s="17">
        <v>80111601</v>
      </c>
      <c r="B421" s="41" t="s">
        <v>552</v>
      </c>
      <c r="C421" s="130">
        <v>44197</v>
      </c>
      <c r="D421" s="131" t="s">
        <v>553</v>
      </c>
      <c r="E421" s="132" t="s">
        <v>548</v>
      </c>
      <c r="F421" s="17" t="s">
        <v>36</v>
      </c>
      <c r="G421" s="71">
        <v>68200000</v>
      </c>
      <c r="H421" s="71">
        <v>68200000</v>
      </c>
      <c r="I421" s="17" t="s">
        <v>38</v>
      </c>
      <c r="J421" s="17" t="s">
        <v>38</v>
      </c>
      <c r="K421" s="135" t="s">
        <v>551</v>
      </c>
    </row>
    <row r="422" spans="1:11" ht="22.5">
      <c r="A422" s="17">
        <v>80111601</v>
      </c>
      <c r="B422" s="41" t="s">
        <v>554</v>
      </c>
      <c r="C422" s="136">
        <v>44197</v>
      </c>
      <c r="D422" s="21" t="s">
        <v>392</v>
      </c>
      <c r="E422" s="137" t="s">
        <v>548</v>
      </c>
      <c r="F422" s="17" t="s">
        <v>36</v>
      </c>
      <c r="G422" s="71">
        <v>19982052</v>
      </c>
      <c r="H422" s="71">
        <v>19982052</v>
      </c>
      <c r="I422" s="17" t="s">
        <v>38</v>
      </c>
      <c r="J422" s="17" t="s">
        <v>38</v>
      </c>
      <c r="K422" s="51" t="s">
        <v>549</v>
      </c>
    </row>
    <row r="423" spans="1:11" ht="15" customHeight="1">
      <c r="A423" s="195" t="s">
        <v>555</v>
      </c>
      <c r="B423" s="196"/>
      <c r="C423" s="117"/>
      <c r="D423" s="15"/>
      <c r="E423" s="118"/>
      <c r="F423" s="15"/>
      <c r="G423" s="128"/>
      <c r="H423" s="128"/>
      <c r="I423" s="15"/>
      <c r="J423" s="193"/>
      <c r="K423" s="194"/>
    </row>
    <row r="424" spans="1:11" ht="45">
      <c r="A424" s="138"/>
      <c r="B424" s="139" t="s">
        <v>556</v>
      </c>
      <c r="C424" s="115">
        <v>44197</v>
      </c>
      <c r="D424" s="21" t="s">
        <v>41</v>
      </c>
      <c r="E424" s="144" t="s">
        <v>35</v>
      </c>
      <c r="F424" s="47" t="s">
        <v>36</v>
      </c>
      <c r="G424" s="145">
        <f>2775285*12</f>
        <v>33303420</v>
      </c>
      <c r="H424" s="145">
        <f>2775285*12</f>
        <v>33303420</v>
      </c>
      <c r="I424" s="17" t="s">
        <v>38</v>
      </c>
      <c r="J424" s="17" t="s">
        <v>38</v>
      </c>
      <c r="K424" s="139" t="s">
        <v>557</v>
      </c>
    </row>
    <row r="425" spans="1:11" ht="56.25">
      <c r="A425" s="138"/>
      <c r="B425" s="139" t="s">
        <v>558</v>
      </c>
      <c r="C425" s="140">
        <v>44228</v>
      </c>
      <c r="D425" s="21" t="s">
        <v>48</v>
      </c>
      <c r="E425" s="144" t="s">
        <v>35</v>
      </c>
      <c r="F425" s="47" t="s">
        <v>36</v>
      </c>
      <c r="G425" s="145">
        <f>2775285*11</f>
        <v>30528135</v>
      </c>
      <c r="H425" s="145">
        <f>2775285*11</f>
        <v>30528135</v>
      </c>
      <c r="I425" s="17" t="s">
        <v>38</v>
      </c>
      <c r="J425" s="17" t="s">
        <v>38</v>
      </c>
      <c r="K425" s="139" t="s">
        <v>557</v>
      </c>
    </row>
    <row r="426" spans="1:11" ht="15" customHeight="1">
      <c r="A426" s="197" t="s">
        <v>646</v>
      </c>
      <c r="B426" s="197"/>
      <c r="C426" s="142"/>
      <c r="D426" s="141"/>
      <c r="E426" s="141"/>
      <c r="F426" s="141"/>
      <c r="G426" s="141"/>
      <c r="H426" s="141"/>
      <c r="I426" s="141"/>
      <c r="J426" s="141"/>
      <c r="K426" s="141"/>
    </row>
    <row r="427" spans="1:11" ht="45">
      <c r="A427" s="143">
        <v>80111601</v>
      </c>
      <c r="B427" s="42" t="s">
        <v>559</v>
      </c>
      <c r="C427" s="115">
        <v>44228</v>
      </c>
      <c r="D427" s="47">
        <v>11</v>
      </c>
      <c r="E427" s="144" t="s">
        <v>35</v>
      </c>
      <c r="F427" s="47" t="s">
        <v>36</v>
      </c>
      <c r="G427" s="145">
        <f>2775285*11</f>
        <v>30528135</v>
      </c>
      <c r="H427" s="145">
        <f>2775285*11</f>
        <v>30528135</v>
      </c>
      <c r="I427" s="47" t="s">
        <v>38</v>
      </c>
      <c r="J427" s="47" t="s">
        <v>38</v>
      </c>
      <c r="K427" s="42" t="s">
        <v>560</v>
      </c>
    </row>
    <row r="428" spans="1:11" ht="33.75">
      <c r="A428" s="143">
        <v>80111601</v>
      </c>
      <c r="B428" s="42" t="s">
        <v>561</v>
      </c>
      <c r="C428" s="115">
        <v>44228</v>
      </c>
      <c r="D428" s="47">
        <v>11</v>
      </c>
      <c r="E428" s="144" t="s">
        <v>35</v>
      </c>
      <c r="F428" s="47" t="s">
        <v>36</v>
      </c>
      <c r="G428" s="146">
        <f>2775285*4*11</f>
        <v>122112540</v>
      </c>
      <c r="H428" s="146">
        <f>2775285*4*11</f>
        <v>122112540</v>
      </c>
      <c r="I428" s="47" t="s">
        <v>38</v>
      </c>
      <c r="J428" s="47" t="s">
        <v>38</v>
      </c>
      <c r="K428" s="42" t="s">
        <v>562</v>
      </c>
    </row>
    <row r="429" spans="1:11" s="150" customFormat="1" ht="36">
      <c r="A429" s="184">
        <v>80111599</v>
      </c>
      <c r="B429" s="147" t="s">
        <v>563</v>
      </c>
      <c r="C429" s="115">
        <v>44228</v>
      </c>
      <c r="D429" s="47">
        <v>11</v>
      </c>
      <c r="E429" s="115" t="s">
        <v>35</v>
      </c>
      <c r="F429" s="115" t="s">
        <v>36</v>
      </c>
      <c r="G429" s="145">
        <f>2775285*11</f>
        <v>30528135</v>
      </c>
      <c r="H429" s="145">
        <f>2775285*11</f>
        <v>30528135</v>
      </c>
      <c r="I429" s="148" t="s">
        <v>38</v>
      </c>
      <c r="J429" s="149" t="s">
        <v>38</v>
      </c>
      <c r="K429" s="191" t="s">
        <v>564</v>
      </c>
    </row>
    <row r="430" spans="1:11" s="150" customFormat="1" ht="36">
      <c r="A430" s="185">
        <v>80111601</v>
      </c>
      <c r="B430" s="151" t="s">
        <v>565</v>
      </c>
      <c r="C430" s="115">
        <v>44228</v>
      </c>
      <c r="D430" s="47">
        <v>11</v>
      </c>
      <c r="E430" s="115" t="s">
        <v>35</v>
      </c>
      <c r="F430" s="115" t="s">
        <v>36</v>
      </c>
      <c r="G430" s="146">
        <f>1387642*10</f>
        <v>13876420</v>
      </c>
      <c r="H430" s="146">
        <f>1387642*10</f>
        <v>13876420</v>
      </c>
      <c r="I430" s="148" t="s">
        <v>38</v>
      </c>
      <c r="J430" s="149" t="s">
        <v>38</v>
      </c>
      <c r="K430" s="191" t="s">
        <v>564</v>
      </c>
    </row>
    <row r="431" spans="1:11" s="152" customFormat="1" ht="36">
      <c r="A431" s="184">
        <v>80111701</v>
      </c>
      <c r="B431" s="151" t="s">
        <v>566</v>
      </c>
      <c r="C431" s="115">
        <v>44256</v>
      </c>
      <c r="D431" s="47">
        <v>11</v>
      </c>
      <c r="E431" s="115" t="s">
        <v>35</v>
      </c>
      <c r="F431" s="115" t="s">
        <v>36</v>
      </c>
      <c r="G431" s="145">
        <f>2775285*11</f>
        <v>30528135</v>
      </c>
      <c r="H431" s="145">
        <f>2775285*11</f>
        <v>30528135</v>
      </c>
      <c r="I431" s="148" t="s">
        <v>38</v>
      </c>
      <c r="J431" s="149" t="s">
        <v>38</v>
      </c>
      <c r="K431" s="191" t="s">
        <v>564</v>
      </c>
    </row>
    <row r="432" spans="1:11" s="152" customFormat="1" ht="36">
      <c r="A432" s="185">
        <v>80111600</v>
      </c>
      <c r="B432" s="151" t="s">
        <v>567</v>
      </c>
      <c r="C432" s="115">
        <v>44197</v>
      </c>
      <c r="D432" s="47">
        <v>12</v>
      </c>
      <c r="E432" s="115" t="s">
        <v>35</v>
      </c>
      <c r="F432" s="115" t="s">
        <v>36</v>
      </c>
      <c r="G432" s="145">
        <f>2775285*12</f>
        <v>33303420</v>
      </c>
      <c r="H432" s="145">
        <f>2775285*12</f>
        <v>33303420</v>
      </c>
      <c r="I432" s="148" t="s">
        <v>38</v>
      </c>
      <c r="J432" s="149" t="s">
        <v>38</v>
      </c>
      <c r="K432" s="191" t="s">
        <v>564</v>
      </c>
    </row>
    <row r="433" spans="1:11" ht="45">
      <c r="A433" s="143">
        <v>80111601</v>
      </c>
      <c r="B433" s="42" t="s">
        <v>568</v>
      </c>
      <c r="C433" s="115">
        <v>44197</v>
      </c>
      <c r="D433" s="47">
        <v>12</v>
      </c>
      <c r="E433" s="144" t="s">
        <v>35</v>
      </c>
      <c r="F433" s="47" t="s">
        <v>36</v>
      </c>
      <c r="G433" s="146">
        <f>2775285*2*12</f>
        <v>66606840</v>
      </c>
      <c r="H433" s="146">
        <f>2775285*2*12</f>
        <v>66606840</v>
      </c>
      <c r="I433" s="47" t="s">
        <v>38</v>
      </c>
      <c r="J433" s="47" t="s">
        <v>38</v>
      </c>
      <c r="K433" s="42" t="s">
        <v>560</v>
      </c>
    </row>
    <row r="434" spans="1:11" ht="45">
      <c r="A434" s="143">
        <v>80111601</v>
      </c>
      <c r="B434" s="42" t="s">
        <v>569</v>
      </c>
      <c r="C434" s="115">
        <v>44197</v>
      </c>
      <c r="D434" s="47">
        <v>11</v>
      </c>
      <c r="E434" s="144" t="s">
        <v>35</v>
      </c>
      <c r="F434" s="47" t="s">
        <v>36</v>
      </c>
      <c r="G434" s="146">
        <f>2775285*2*11</f>
        <v>61056270</v>
      </c>
      <c r="H434" s="146">
        <f>2775285*2*11</f>
        <v>61056270</v>
      </c>
      <c r="I434" s="47" t="s">
        <v>38</v>
      </c>
      <c r="J434" s="47" t="s">
        <v>38</v>
      </c>
      <c r="K434" s="42" t="s">
        <v>560</v>
      </c>
    </row>
    <row r="435" spans="1:11" ht="22.5">
      <c r="A435" s="143"/>
      <c r="B435" s="42" t="s">
        <v>570</v>
      </c>
      <c r="C435" s="115">
        <v>44228</v>
      </c>
      <c r="D435" s="47">
        <v>11</v>
      </c>
      <c r="E435" s="144" t="s">
        <v>35</v>
      </c>
      <c r="F435" s="47" t="s">
        <v>36</v>
      </c>
      <c r="G435" s="146">
        <f>2775285*11*1</f>
        <v>30528135</v>
      </c>
      <c r="H435" s="146">
        <v>30528135</v>
      </c>
      <c r="I435" s="47" t="s">
        <v>38</v>
      </c>
      <c r="J435" s="47" t="s">
        <v>38</v>
      </c>
      <c r="K435" s="42" t="s">
        <v>571</v>
      </c>
    </row>
    <row r="436" spans="1:11" ht="45">
      <c r="A436" s="143"/>
      <c r="B436" s="42" t="s">
        <v>572</v>
      </c>
      <c r="C436" s="115">
        <v>44197</v>
      </c>
      <c r="D436" s="47">
        <v>12</v>
      </c>
      <c r="E436" s="144" t="s">
        <v>35</v>
      </c>
      <c r="F436" s="47" t="s">
        <v>36</v>
      </c>
      <c r="G436" s="146">
        <f>1665171*1*12</f>
        <v>19982052</v>
      </c>
      <c r="H436" s="146">
        <v>19316881</v>
      </c>
      <c r="I436" s="47" t="s">
        <v>38</v>
      </c>
      <c r="J436" s="47" t="s">
        <v>38</v>
      </c>
      <c r="K436" s="42" t="s">
        <v>560</v>
      </c>
    </row>
    <row r="437" spans="1:11" ht="45">
      <c r="A437" s="143">
        <v>80111601</v>
      </c>
      <c r="B437" s="42" t="s">
        <v>573</v>
      </c>
      <c r="C437" s="115">
        <v>44228</v>
      </c>
      <c r="D437" s="47">
        <v>12</v>
      </c>
      <c r="E437" s="144" t="s">
        <v>35</v>
      </c>
      <c r="F437" s="47" t="s">
        <v>36</v>
      </c>
      <c r="G437" s="146">
        <v>66606840</v>
      </c>
      <c r="H437" s="146">
        <v>66606840</v>
      </c>
      <c r="I437" s="47" t="s">
        <v>38</v>
      </c>
      <c r="J437" s="47" t="s">
        <v>38</v>
      </c>
      <c r="K437" s="42" t="s">
        <v>560</v>
      </c>
    </row>
    <row r="438" spans="1:11" ht="45">
      <c r="A438" s="153">
        <v>80111601</v>
      </c>
      <c r="B438" s="42" t="s">
        <v>574</v>
      </c>
      <c r="C438" s="115">
        <v>44197</v>
      </c>
      <c r="D438" s="47">
        <v>12</v>
      </c>
      <c r="E438" s="95" t="s">
        <v>35</v>
      </c>
      <c r="F438" s="65" t="s">
        <v>36</v>
      </c>
      <c r="G438" s="146">
        <v>16651704</v>
      </c>
      <c r="H438" s="146">
        <v>16651704</v>
      </c>
      <c r="I438" s="65" t="s">
        <v>38</v>
      </c>
      <c r="J438" s="65" t="s">
        <v>38</v>
      </c>
      <c r="K438" s="42" t="s">
        <v>575</v>
      </c>
    </row>
    <row r="439" spans="1:11" ht="45">
      <c r="A439" s="153">
        <v>80111601</v>
      </c>
      <c r="B439" s="42" t="s">
        <v>576</v>
      </c>
      <c r="C439" s="115">
        <v>44197</v>
      </c>
      <c r="D439" s="47">
        <v>12</v>
      </c>
      <c r="E439" s="95" t="s">
        <v>35</v>
      </c>
      <c r="F439" s="65" t="s">
        <v>36</v>
      </c>
      <c r="G439" s="146">
        <f>1942701*12</f>
        <v>23312412</v>
      </c>
      <c r="H439" s="146">
        <f>1942701*12</f>
        <v>23312412</v>
      </c>
      <c r="I439" s="65" t="s">
        <v>38</v>
      </c>
      <c r="J439" s="65" t="s">
        <v>38</v>
      </c>
      <c r="K439" s="42" t="s">
        <v>577</v>
      </c>
    </row>
    <row r="440" spans="1:11" ht="56.25">
      <c r="A440" s="153">
        <v>80111601</v>
      </c>
      <c r="B440" s="42" t="s">
        <v>578</v>
      </c>
      <c r="C440" s="115">
        <v>44197</v>
      </c>
      <c r="D440" s="47">
        <v>12</v>
      </c>
      <c r="E440" s="95" t="s">
        <v>35</v>
      </c>
      <c r="F440" s="65" t="s">
        <v>36</v>
      </c>
      <c r="G440" s="146">
        <f>1665171*5*12</f>
        <v>99910260</v>
      </c>
      <c r="H440" s="146">
        <f>1665171*5*12</f>
        <v>99910260</v>
      </c>
      <c r="I440" s="65" t="s">
        <v>38</v>
      </c>
      <c r="J440" s="65" t="s">
        <v>38</v>
      </c>
      <c r="K440" s="42" t="s">
        <v>579</v>
      </c>
    </row>
    <row r="441" spans="1:11" ht="56.25">
      <c r="A441" s="153">
        <v>80111601</v>
      </c>
      <c r="B441" s="42" t="s">
        <v>580</v>
      </c>
      <c r="C441" s="115">
        <v>44197</v>
      </c>
      <c r="D441" s="47">
        <v>12</v>
      </c>
      <c r="E441" s="95" t="s">
        <v>35</v>
      </c>
      <c r="F441" s="65" t="s">
        <v>36</v>
      </c>
      <c r="G441" s="146">
        <f>1665171*1*12</f>
        <v>19982052</v>
      </c>
      <c r="H441" s="146">
        <f>1665171*1*12</f>
        <v>19982052</v>
      </c>
      <c r="I441" s="65" t="s">
        <v>38</v>
      </c>
      <c r="J441" s="65" t="s">
        <v>38</v>
      </c>
      <c r="K441" s="42" t="s">
        <v>579</v>
      </c>
    </row>
    <row r="442" spans="1:11" ht="45">
      <c r="A442" s="153">
        <v>80111601</v>
      </c>
      <c r="B442" s="42" t="s">
        <v>581</v>
      </c>
      <c r="C442" s="115">
        <v>44228</v>
      </c>
      <c r="D442" s="47">
        <v>10</v>
      </c>
      <c r="E442" s="95" t="s">
        <v>35</v>
      </c>
      <c r="F442" s="65" t="s">
        <v>36</v>
      </c>
      <c r="G442" s="146">
        <f>1387642*10</f>
        <v>13876420</v>
      </c>
      <c r="H442" s="146">
        <v>13876420</v>
      </c>
      <c r="I442" s="65" t="s">
        <v>38</v>
      </c>
      <c r="J442" s="65" t="s">
        <v>38</v>
      </c>
      <c r="K442" s="42" t="s">
        <v>560</v>
      </c>
    </row>
    <row r="443" spans="1:11" ht="45">
      <c r="A443" s="153">
        <v>80111601</v>
      </c>
      <c r="B443" s="42" t="s">
        <v>582</v>
      </c>
      <c r="C443" s="115">
        <v>44228</v>
      </c>
      <c r="D443" s="47">
        <v>10</v>
      </c>
      <c r="E443" s="95" t="s">
        <v>35</v>
      </c>
      <c r="F443" s="65" t="s">
        <v>36</v>
      </c>
      <c r="G443" s="146">
        <f>1387642*3*10</f>
        <v>41629260</v>
      </c>
      <c r="H443" s="146">
        <f>1387642*3*10</f>
        <v>41629260</v>
      </c>
      <c r="I443" s="65" t="s">
        <v>38</v>
      </c>
      <c r="J443" s="65" t="s">
        <v>38</v>
      </c>
      <c r="K443" s="42" t="s">
        <v>577</v>
      </c>
    </row>
    <row r="444" spans="1:11" ht="45">
      <c r="A444" s="153">
        <v>80111601</v>
      </c>
      <c r="B444" s="42" t="s">
        <v>583</v>
      </c>
      <c r="C444" s="115">
        <v>44197</v>
      </c>
      <c r="D444" s="47" t="s">
        <v>41</v>
      </c>
      <c r="E444" s="95" t="s">
        <v>35</v>
      </c>
      <c r="F444" s="65" t="s">
        <v>36</v>
      </c>
      <c r="G444" s="146">
        <f>1942701*1*12</f>
        <v>23312412</v>
      </c>
      <c r="H444" s="146">
        <f>1942701*12</f>
        <v>23312412</v>
      </c>
      <c r="I444" s="65" t="s">
        <v>38</v>
      </c>
      <c r="J444" s="65" t="s">
        <v>38</v>
      </c>
      <c r="K444" s="42" t="s">
        <v>560</v>
      </c>
    </row>
    <row r="445" spans="1:11" ht="33.75">
      <c r="A445" s="153">
        <v>80111601</v>
      </c>
      <c r="B445" s="42" t="s">
        <v>584</v>
      </c>
      <c r="C445" s="115">
        <v>73447</v>
      </c>
      <c r="D445" s="47" t="s">
        <v>48</v>
      </c>
      <c r="E445" s="95" t="s">
        <v>35</v>
      </c>
      <c r="F445" s="65" t="s">
        <v>36</v>
      </c>
      <c r="G445" s="154">
        <v>3000000</v>
      </c>
      <c r="H445" s="154">
        <v>3000000</v>
      </c>
      <c r="I445" s="65" t="s">
        <v>38</v>
      </c>
      <c r="J445" s="155" t="s">
        <v>38</v>
      </c>
      <c r="K445" s="42" t="s">
        <v>585</v>
      </c>
    </row>
    <row r="446" spans="1:11" ht="33.75">
      <c r="A446" s="153" t="s">
        <v>586</v>
      </c>
      <c r="B446" s="42" t="s">
        <v>587</v>
      </c>
      <c r="C446" s="115">
        <v>80811</v>
      </c>
      <c r="D446" s="47" t="s">
        <v>41</v>
      </c>
      <c r="E446" s="95" t="s">
        <v>588</v>
      </c>
      <c r="F446" s="65" t="s">
        <v>36</v>
      </c>
      <c r="G446" s="116">
        <v>597000000</v>
      </c>
      <c r="H446" s="116">
        <v>597000000</v>
      </c>
      <c r="I446" s="65" t="s">
        <v>38</v>
      </c>
      <c r="J446" s="155" t="s">
        <v>38</v>
      </c>
      <c r="K446" s="42" t="s">
        <v>585</v>
      </c>
    </row>
    <row r="447" spans="1:11" ht="33.75">
      <c r="A447" s="153" t="s">
        <v>589</v>
      </c>
      <c r="B447" s="42" t="s">
        <v>590</v>
      </c>
      <c r="C447" s="115">
        <v>80811</v>
      </c>
      <c r="D447" s="47" t="s">
        <v>41</v>
      </c>
      <c r="E447" s="95" t="s">
        <v>174</v>
      </c>
      <c r="F447" s="65" t="s">
        <v>36</v>
      </c>
      <c r="G447" s="116">
        <v>293749841</v>
      </c>
      <c r="H447" s="116">
        <v>293749841</v>
      </c>
      <c r="I447" s="65" t="s">
        <v>38</v>
      </c>
      <c r="J447" s="155" t="s">
        <v>38</v>
      </c>
      <c r="K447" s="42" t="s">
        <v>585</v>
      </c>
    </row>
    <row r="448" spans="1:11" ht="33.75">
      <c r="A448" s="143">
        <v>84131500</v>
      </c>
      <c r="B448" s="42" t="s">
        <v>591</v>
      </c>
      <c r="C448" s="115">
        <v>80811</v>
      </c>
      <c r="D448" s="65" t="s">
        <v>104</v>
      </c>
      <c r="E448" s="144" t="s">
        <v>592</v>
      </c>
      <c r="F448" s="47" t="s">
        <v>36</v>
      </c>
      <c r="G448" s="156">
        <v>203148872</v>
      </c>
      <c r="H448" s="156">
        <v>203148872</v>
      </c>
      <c r="I448" s="47" t="s">
        <v>38</v>
      </c>
      <c r="J448" s="155" t="s">
        <v>38</v>
      </c>
      <c r="K448" s="42" t="s">
        <v>585</v>
      </c>
    </row>
    <row r="449" spans="1:11" ht="56.25">
      <c r="A449" s="143">
        <v>78111500</v>
      </c>
      <c r="B449" s="42" t="s">
        <v>593</v>
      </c>
      <c r="C449" s="115">
        <v>80752</v>
      </c>
      <c r="D449" s="47" t="s">
        <v>48</v>
      </c>
      <c r="E449" s="144" t="s">
        <v>592</v>
      </c>
      <c r="F449" s="47" t="s">
        <v>594</v>
      </c>
      <c r="G449" s="156">
        <v>60000000</v>
      </c>
      <c r="H449" s="156">
        <v>60000000</v>
      </c>
      <c r="I449" s="47" t="s">
        <v>38</v>
      </c>
      <c r="J449" s="155" t="s">
        <v>38</v>
      </c>
      <c r="K449" s="42" t="s">
        <v>585</v>
      </c>
    </row>
    <row r="450" spans="1:11" ht="33.75">
      <c r="A450" s="143">
        <v>20102301</v>
      </c>
      <c r="B450" s="42" t="s">
        <v>595</v>
      </c>
      <c r="C450" s="115">
        <v>80752</v>
      </c>
      <c r="D450" s="47" t="s">
        <v>48</v>
      </c>
      <c r="E450" s="144" t="s">
        <v>592</v>
      </c>
      <c r="F450" s="47" t="s">
        <v>596</v>
      </c>
      <c r="G450" s="156">
        <v>150000000</v>
      </c>
      <c r="H450" s="156">
        <v>150000000</v>
      </c>
      <c r="I450" s="47" t="s">
        <v>38</v>
      </c>
      <c r="J450" s="155" t="s">
        <v>38</v>
      </c>
      <c r="K450" s="42" t="s">
        <v>585</v>
      </c>
    </row>
    <row r="451" spans="1:11" ht="33.75">
      <c r="A451" s="143">
        <v>78102200</v>
      </c>
      <c r="B451" s="42" t="s">
        <v>597</v>
      </c>
      <c r="C451" s="115">
        <v>80780</v>
      </c>
      <c r="D451" s="47" t="s">
        <v>598</v>
      </c>
      <c r="E451" s="144" t="s">
        <v>592</v>
      </c>
      <c r="F451" s="47" t="s">
        <v>594</v>
      </c>
      <c r="G451" s="156">
        <v>60000000</v>
      </c>
      <c r="H451" s="156">
        <v>60000000</v>
      </c>
      <c r="I451" s="47" t="s">
        <v>38</v>
      </c>
      <c r="J451" s="155" t="s">
        <v>38</v>
      </c>
      <c r="K451" s="42" t="s">
        <v>585</v>
      </c>
    </row>
    <row r="452" spans="1:11" ht="33.75">
      <c r="A452" s="143">
        <v>78101800</v>
      </c>
      <c r="B452" s="42" t="s">
        <v>599</v>
      </c>
      <c r="C452" s="115">
        <v>80735</v>
      </c>
      <c r="D452" s="47" t="s">
        <v>600</v>
      </c>
      <c r="E452" s="144" t="s">
        <v>601</v>
      </c>
      <c r="F452" s="47" t="s">
        <v>594</v>
      </c>
      <c r="G452" s="156">
        <v>20000000</v>
      </c>
      <c r="H452" s="156">
        <v>20000000</v>
      </c>
      <c r="I452" s="47" t="s">
        <v>38</v>
      </c>
      <c r="J452" s="155" t="s">
        <v>38</v>
      </c>
      <c r="K452" s="42" t="s">
        <v>585</v>
      </c>
    </row>
    <row r="453" spans="1:11" ht="33.75">
      <c r="A453" s="153">
        <v>72102900</v>
      </c>
      <c r="B453" s="42" t="s">
        <v>602</v>
      </c>
      <c r="C453" s="115">
        <v>80735</v>
      </c>
      <c r="D453" s="65" t="s">
        <v>392</v>
      </c>
      <c r="E453" s="95" t="s">
        <v>174</v>
      </c>
      <c r="F453" s="65" t="s">
        <v>594</v>
      </c>
      <c r="G453" s="116">
        <v>200000000</v>
      </c>
      <c r="H453" s="116">
        <v>200000000</v>
      </c>
      <c r="I453" s="65" t="s">
        <v>38</v>
      </c>
      <c r="J453" s="155" t="s">
        <v>38</v>
      </c>
      <c r="K453" s="42" t="s">
        <v>585</v>
      </c>
    </row>
    <row r="454" spans="1:11" ht="33.75">
      <c r="A454" s="153">
        <v>78181500</v>
      </c>
      <c r="B454" s="42" t="s">
        <v>603</v>
      </c>
      <c r="C454" s="115">
        <v>80735</v>
      </c>
      <c r="D454" s="65" t="s">
        <v>508</v>
      </c>
      <c r="E454" s="95" t="s">
        <v>592</v>
      </c>
      <c r="F454" s="65" t="s">
        <v>604</v>
      </c>
      <c r="G454" s="116">
        <v>50000000</v>
      </c>
      <c r="H454" s="116">
        <v>50000000</v>
      </c>
      <c r="I454" s="65" t="s">
        <v>38</v>
      </c>
      <c r="J454" s="155" t="s">
        <v>38</v>
      </c>
      <c r="K454" s="42" t="s">
        <v>585</v>
      </c>
    </row>
    <row r="455" spans="1:11" ht="33.75">
      <c r="A455" s="153">
        <v>78181500</v>
      </c>
      <c r="B455" s="42" t="s">
        <v>605</v>
      </c>
      <c r="C455" s="115">
        <v>80752</v>
      </c>
      <c r="D455" s="65" t="s">
        <v>104</v>
      </c>
      <c r="E455" s="95" t="s">
        <v>606</v>
      </c>
      <c r="F455" s="65" t="s">
        <v>36</v>
      </c>
      <c r="G455" s="116">
        <v>60000000</v>
      </c>
      <c r="H455" s="116">
        <v>60000000</v>
      </c>
      <c r="I455" s="65" t="s">
        <v>38</v>
      </c>
      <c r="J455" s="155" t="s">
        <v>38</v>
      </c>
      <c r="K455" s="42" t="s">
        <v>585</v>
      </c>
    </row>
    <row r="456" spans="1:11" ht="33.75">
      <c r="A456" s="153">
        <v>78181500</v>
      </c>
      <c r="B456" s="42" t="s">
        <v>607</v>
      </c>
      <c r="C456" s="115">
        <v>80780</v>
      </c>
      <c r="D456" s="65" t="s">
        <v>115</v>
      </c>
      <c r="E456" s="95" t="s">
        <v>608</v>
      </c>
      <c r="F456" s="65" t="s">
        <v>36</v>
      </c>
      <c r="G456" s="156">
        <v>4000000</v>
      </c>
      <c r="H456" s="156">
        <v>4000000</v>
      </c>
      <c r="I456" s="65" t="s">
        <v>38</v>
      </c>
      <c r="J456" s="155" t="s">
        <v>38</v>
      </c>
      <c r="K456" s="42" t="s">
        <v>585</v>
      </c>
    </row>
    <row r="457" spans="1:11" ht="33.75">
      <c r="A457" s="153">
        <v>78181500</v>
      </c>
      <c r="B457" s="42" t="s">
        <v>609</v>
      </c>
      <c r="C457" s="115">
        <v>80780</v>
      </c>
      <c r="D457" s="65" t="s">
        <v>115</v>
      </c>
      <c r="E457" s="95" t="s">
        <v>608</v>
      </c>
      <c r="F457" s="65" t="s">
        <v>36</v>
      </c>
      <c r="G457" s="156">
        <v>4000000</v>
      </c>
      <c r="H457" s="156">
        <v>4000000</v>
      </c>
      <c r="I457" s="65" t="s">
        <v>38</v>
      </c>
      <c r="J457" s="155" t="s">
        <v>38</v>
      </c>
      <c r="K457" s="42" t="s">
        <v>585</v>
      </c>
    </row>
    <row r="458" spans="1:11" ht="33.75">
      <c r="A458" s="153">
        <v>72101516</v>
      </c>
      <c r="B458" s="42" t="s">
        <v>610</v>
      </c>
      <c r="C458" s="115">
        <v>80964</v>
      </c>
      <c r="D458" s="65" t="s">
        <v>170</v>
      </c>
      <c r="E458" s="95" t="s">
        <v>608</v>
      </c>
      <c r="F458" s="65" t="s">
        <v>510</v>
      </c>
      <c r="G458" s="116">
        <v>7000000</v>
      </c>
      <c r="H458" s="116">
        <v>7000000</v>
      </c>
      <c r="I458" s="65" t="s">
        <v>38</v>
      </c>
      <c r="J458" s="155" t="s">
        <v>38</v>
      </c>
      <c r="K458" s="42" t="s">
        <v>585</v>
      </c>
    </row>
    <row r="459" spans="1:11" ht="33.75">
      <c r="A459" s="143">
        <v>80141607</v>
      </c>
      <c r="B459" s="72" t="s">
        <v>611</v>
      </c>
      <c r="C459" s="115">
        <v>80872</v>
      </c>
      <c r="D459" s="65" t="s">
        <v>199</v>
      </c>
      <c r="E459" s="95" t="s">
        <v>174</v>
      </c>
      <c r="F459" s="65" t="s">
        <v>594</v>
      </c>
      <c r="G459" s="116">
        <v>40000000</v>
      </c>
      <c r="H459" s="116">
        <v>70000000</v>
      </c>
      <c r="I459" s="65" t="s">
        <v>38</v>
      </c>
      <c r="J459" s="155" t="s">
        <v>38</v>
      </c>
      <c r="K459" s="42" t="s">
        <v>585</v>
      </c>
    </row>
    <row r="460" spans="1:11" ht="33.75">
      <c r="A460" s="153" t="s">
        <v>456</v>
      </c>
      <c r="B460" s="72" t="s">
        <v>612</v>
      </c>
      <c r="C460" s="115">
        <v>80872</v>
      </c>
      <c r="D460" s="65" t="s">
        <v>115</v>
      </c>
      <c r="E460" s="95" t="s">
        <v>608</v>
      </c>
      <c r="F460" s="65" t="s">
        <v>594</v>
      </c>
      <c r="G460" s="116">
        <v>15000000</v>
      </c>
      <c r="H460" s="116">
        <v>10000000</v>
      </c>
      <c r="I460" s="65" t="s">
        <v>38</v>
      </c>
      <c r="J460" s="155" t="s">
        <v>38</v>
      </c>
      <c r="K460" s="42" t="s">
        <v>585</v>
      </c>
    </row>
    <row r="461" spans="1:11" ht="33.75">
      <c r="A461" s="143">
        <v>78181701</v>
      </c>
      <c r="B461" s="42" t="s">
        <v>613</v>
      </c>
      <c r="C461" s="115">
        <v>80752</v>
      </c>
      <c r="D461" s="65" t="s">
        <v>115</v>
      </c>
      <c r="E461" s="144" t="s">
        <v>614</v>
      </c>
      <c r="F461" s="47" t="s">
        <v>594</v>
      </c>
      <c r="G461" s="156">
        <v>40000000</v>
      </c>
      <c r="H461" s="156">
        <v>40000000</v>
      </c>
      <c r="I461" s="47" t="s">
        <v>38</v>
      </c>
      <c r="J461" s="155" t="s">
        <v>38</v>
      </c>
      <c r="K461" s="42" t="s">
        <v>585</v>
      </c>
    </row>
    <row r="462" spans="1:11" ht="33.75">
      <c r="A462" s="153">
        <v>72101506</v>
      </c>
      <c r="B462" s="72" t="s">
        <v>615</v>
      </c>
      <c r="C462" s="115">
        <v>80721</v>
      </c>
      <c r="D462" s="65" t="s">
        <v>115</v>
      </c>
      <c r="E462" s="95" t="s">
        <v>608</v>
      </c>
      <c r="F462" s="65" t="s">
        <v>505</v>
      </c>
      <c r="G462" s="116">
        <v>10000000</v>
      </c>
      <c r="H462" s="116">
        <v>10000000</v>
      </c>
      <c r="I462" s="65" t="s">
        <v>38</v>
      </c>
      <c r="J462" s="155" t="s">
        <v>38</v>
      </c>
      <c r="K462" s="42" t="s">
        <v>585</v>
      </c>
    </row>
    <row r="463" spans="1:11" ht="33.75">
      <c r="A463" s="153">
        <v>81112306</v>
      </c>
      <c r="B463" s="157" t="s">
        <v>616</v>
      </c>
      <c r="C463" s="115">
        <v>80752</v>
      </c>
      <c r="D463" s="65" t="s">
        <v>115</v>
      </c>
      <c r="E463" s="95" t="s">
        <v>608</v>
      </c>
      <c r="F463" s="47" t="s">
        <v>617</v>
      </c>
      <c r="G463" s="116">
        <v>24500000</v>
      </c>
      <c r="H463" s="116">
        <v>24500000</v>
      </c>
      <c r="I463" s="65" t="s">
        <v>38</v>
      </c>
      <c r="J463" s="155" t="s">
        <v>38</v>
      </c>
      <c r="K463" s="42" t="s">
        <v>585</v>
      </c>
    </row>
    <row r="464" spans="1:11" ht="33.75">
      <c r="A464" s="153">
        <v>44103105</v>
      </c>
      <c r="B464" s="72" t="s">
        <v>618</v>
      </c>
      <c r="C464" s="115">
        <v>80752</v>
      </c>
      <c r="D464" s="65" t="s">
        <v>104</v>
      </c>
      <c r="E464" s="95" t="s">
        <v>608</v>
      </c>
      <c r="F464" s="65" t="s">
        <v>36</v>
      </c>
      <c r="G464" s="116">
        <v>24500000</v>
      </c>
      <c r="H464" s="116">
        <v>24500000</v>
      </c>
      <c r="I464" s="65" t="s">
        <v>38</v>
      </c>
      <c r="J464" s="155" t="s">
        <v>38</v>
      </c>
      <c r="K464" s="42" t="s">
        <v>619</v>
      </c>
    </row>
    <row r="465" spans="1:11" ht="33.75">
      <c r="A465" s="153">
        <v>72101511</v>
      </c>
      <c r="B465" s="42" t="s">
        <v>620</v>
      </c>
      <c r="C465" s="115">
        <v>80735</v>
      </c>
      <c r="D465" s="65" t="s">
        <v>48</v>
      </c>
      <c r="E465" s="95" t="s">
        <v>171</v>
      </c>
      <c r="F465" s="65" t="s">
        <v>510</v>
      </c>
      <c r="G465" s="116">
        <v>35000000</v>
      </c>
      <c r="H465" s="116">
        <v>35000000</v>
      </c>
      <c r="I465" s="65" t="s">
        <v>38</v>
      </c>
      <c r="J465" s="155" t="s">
        <v>38</v>
      </c>
      <c r="K465" s="42" t="s">
        <v>619</v>
      </c>
    </row>
    <row r="466" spans="1:11" ht="112.5">
      <c r="A466" s="153" t="s">
        <v>621</v>
      </c>
      <c r="B466" s="72" t="s">
        <v>622</v>
      </c>
      <c r="C466" s="115">
        <v>44197</v>
      </c>
      <c r="D466" s="65" t="s">
        <v>489</v>
      </c>
      <c r="E466" s="95" t="s">
        <v>174</v>
      </c>
      <c r="F466" s="65" t="s">
        <v>617</v>
      </c>
      <c r="G466" s="116">
        <v>60000000</v>
      </c>
      <c r="H466" s="116">
        <v>60000000</v>
      </c>
      <c r="I466" s="65" t="s">
        <v>38</v>
      </c>
      <c r="J466" s="155" t="s">
        <v>38</v>
      </c>
      <c r="K466" s="42" t="s">
        <v>619</v>
      </c>
    </row>
    <row r="467" spans="1:11" ht="33.75">
      <c r="A467" s="158" t="s">
        <v>623</v>
      </c>
      <c r="B467" s="159" t="s">
        <v>624</v>
      </c>
      <c r="C467" s="115">
        <v>80811</v>
      </c>
      <c r="D467" s="160" t="s">
        <v>41</v>
      </c>
      <c r="E467" s="161" t="s">
        <v>174</v>
      </c>
      <c r="F467" s="160" t="s">
        <v>594</v>
      </c>
      <c r="G467" s="162">
        <v>70000000</v>
      </c>
      <c r="H467" s="162">
        <v>70000000</v>
      </c>
      <c r="I467" s="160" t="s">
        <v>38</v>
      </c>
      <c r="J467" s="163" t="s">
        <v>38</v>
      </c>
      <c r="K467" s="42" t="s">
        <v>619</v>
      </c>
    </row>
    <row r="468" spans="1:11" ht="45">
      <c r="A468" s="164">
        <v>76121900</v>
      </c>
      <c r="B468" s="165" t="s">
        <v>625</v>
      </c>
      <c r="C468" s="115">
        <v>80752</v>
      </c>
      <c r="D468" s="98" t="s">
        <v>41</v>
      </c>
      <c r="E468" s="95" t="s">
        <v>174</v>
      </c>
      <c r="F468" s="65" t="s">
        <v>594</v>
      </c>
      <c r="G468" s="116">
        <v>50000000</v>
      </c>
      <c r="H468" s="116">
        <v>50000000</v>
      </c>
      <c r="I468" s="65" t="s">
        <v>38</v>
      </c>
      <c r="J468" s="47" t="s">
        <v>38</v>
      </c>
      <c r="K468" s="42" t="s">
        <v>619</v>
      </c>
    </row>
    <row r="469" spans="1:11" ht="33.75">
      <c r="A469" s="153">
        <v>15101500</v>
      </c>
      <c r="B469" s="101" t="s">
        <v>626</v>
      </c>
      <c r="C469" s="115">
        <v>44256</v>
      </c>
      <c r="D469" s="65" t="s">
        <v>110</v>
      </c>
      <c r="E469" s="42" t="s">
        <v>171</v>
      </c>
      <c r="F469" s="65" t="s">
        <v>505</v>
      </c>
      <c r="G469" s="116">
        <v>10000000</v>
      </c>
      <c r="H469" s="116">
        <v>10000000</v>
      </c>
      <c r="I469" s="65" t="s">
        <v>38</v>
      </c>
      <c r="J469" s="21" t="s">
        <v>38</v>
      </c>
      <c r="K469" s="42" t="s">
        <v>619</v>
      </c>
    </row>
    <row r="470" spans="1:11" ht="22.5">
      <c r="A470" s="153">
        <v>80131500</v>
      </c>
      <c r="B470" s="65" t="s">
        <v>627</v>
      </c>
      <c r="C470" s="115">
        <v>44197</v>
      </c>
      <c r="D470" s="65" t="s">
        <v>41</v>
      </c>
      <c r="E470" s="72" t="s">
        <v>608</v>
      </c>
      <c r="F470" s="65" t="s">
        <v>505</v>
      </c>
      <c r="G470" s="116">
        <v>92000000</v>
      </c>
      <c r="H470" s="116">
        <v>92000000</v>
      </c>
      <c r="I470" s="65" t="s">
        <v>38</v>
      </c>
      <c r="J470" s="47" t="s">
        <v>38</v>
      </c>
      <c r="K470" s="42" t="s">
        <v>628</v>
      </c>
    </row>
    <row r="471" spans="1:11" ht="78.75">
      <c r="A471" s="153" t="s">
        <v>629</v>
      </c>
      <c r="B471" s="72" t="s">
        <v>630</v>
      </c>
      <c r="C471" s="115">
        <v>44256</v>
      </c>
      <c r="D471" s="65" t="s">
        <v>110</v>
      </c>
      <c r="E471" s="42" t="s">
        <v>171</v>
      </c>
      <c r="F471" s="65" t="s">
        <v>505</v>
      </c>
      <c r="G471" s="116">
        <v>24000000</v>
      </c>
      <c r="H471" s="116">
        <v>24000000</v>
      </c>
      <c r="I471" s="65" t="s">
        <v>38</v>
      </c>
      <c r="J471" s="21" t="s">
        <v>38</v>
      </c>
      <c r="K471" s="42" t="s">
        <v>619</v>
      </c>
    </row>
    <row r="472" spans="1:11" ht="45">
      <c r="A472" s="166">
        <v>80111601</v>
      </c>
      <c r="B472" s="167" t="s">
        <v>631</v>
      </c>
      <c r="C472" s="115">
        <v>44197</v>
      </c>
      <c r="D472" s="115" t="s">
        <v>41</v>
      </c>
      <c r="E472" s="115" t="s">
        <v>632</v>
      </c>
      <c r="F472" s="115" t="s">
        <v>36</v>
      </c>
      <c r="G472" s="116">
        <v>45000000</v>
      </c>
      <c r="H472" s="116">
        <v>45000000</v>
      </c>
      <c r="I472" s="115" t="s">
        <v>38</v>
      </c>
      <c r="J472" s="115" t="s">
        <v>38</v>
      </c>
      <c r="K472" s="192" t="s">
        <v>633</v>
      </c>
    </row>
    <row r="473" spans="1:11" s="152" customFormat="1" ht="156">
      <c r="A473" s="184" t="s">
        <v>634</v>
      </c>
      <c r="B473" s="168" t="s">
        <v>635</v>
      </c>
      <c r="C473" s="115">
        <v>44256</v>
      </c>
      <c r="D473" s="115" t="s">
        <v>41</v>
      </c>
      <c r="E473" s="115" t="s">
        <v>636</v>
      </c>
      <c r="F473" s="115" t="s">
        <v>637</v>
      </c>
      <c r="G473" s="145">
        <v>200000000</v>
      </c>
      <c r="H473" s="145">
        <v>200000000</v>
      </c>
      <c r="I473" s="169" t="s">
        <v>38</v>
      </c>
      <c r="J473" s="170" t="s">
        <v>38</v>
      </c>
      <c r="K473" s="191" t="s">
        <v>564</v>
      </c>
    </row>
    <row r="474" spans="1:11" ht="25.5">
      <c r="A474" s="186"/>
      <c r="B474" s="176" t="s">
        <v>638</v>
      </c>
      <c r="C474" s="115">
        <v>44197</v>
      </c>
      <c r="D474" s="64" t="s">
        <v>41</v>
      </c>
      <c r="E474" s="171" t="s">
        <v>171</v>
      </c>
      <c r="F474" s="179" t="s">
        <v>505</v>
      </c>
      <c r="G474" s="172">
        <v>30000000</v>
      </c>
      <c r="H474" s="172">
        <v>30000000</v>
      </c>
      <c r="I474" s="173" t="s">
        <v>38</v>
      </c>
      <c r="J474" s="174" t="s">
        <v>38</v>
      </c>
      <c r="K474" s="175" t="s">
        <v>639</v>
      </c>
    </row>
    <row r="475" spans="1:11" ht="25.5">
      <c r="A475" s="186"/>
      <c r="B475" s="176" t="s">
        <v>638</v>
      </c>
      <c r="C475" s="115">
        <v>44197</v>
      </c>
      <c r="D475" s="64" t="s">
        <v>41</v>
      </c>
      <c r="E475" s="171" t="s">
        <v>171</v>
      </c>
      <c r="F475" s="180" t="s">
        <v>505</v>
      </c>
      <c r="G475" s="172">
        <v>80000000</v>
      </c>
      <c r="H475" s="172">
        <v>80000000</v>
      </c>
      <c r="I475" s="173" t="s">
        <v>38</v>
      </c>
      <c r="J475" s="174" t="s">
        <v>38</v>
      </c>
      <c r="K475" s="175" t="s">
        <v>639</v>
      </c>
    </row>
    <row r="476" spans="1:11" ht="25.5">
      <c r="A476" s="186"/>
      <c r="B476" s="176" t="s">
        <v>638</v>
      </c>
      <c r="C476" s="115">
        <v>44197</v>
      </c>
      <c r="D476" s="64" t="s">
        <v>41</v>
      </c>
      <c r="E476" s="171" t="s">
        <v>171</v>
      </c>
      <c r="F476" s="179" t="s">
        <v>505</v>
      </c>
      <c r="G476" s="172">
        <v>80000000</v>
      </c>
      <c r="H476" s="172">
        <v>80000000</v>
      </c>
      <c r="I476" s="173" t="s">
        <v>38</v>
      </c>
      <c r="J476" s="174" t="s">
        <v>38</v>
      </c>
      <c r="K476" s="175" t="s">
        <v>639</v>
      </c>
    </row>
    <row r="477" spans="1:11" ht="25.5">
      <c r="A477" s="187"/>
      <c r="B477" s="177" t="s">
        <v>640</v>
      </c>
      <c r="C477" s="115">
        <v>44197</v>
      </c>
      <c r="D477" s="173" t="s">
        <v>41</v>
      </c>
      <c r="E477" s="171" t="s">
        <v>171</v>
      </c>
      <c r="F477" s="180" t="s">
        <v>505</v>
      </c>
      <c r="G477" s="172">
        <v>80000000</v>
      </c>
      <c r="H477" s="172">
        <v>80000000</v>
      </c>
      <c r="I477" s="173" t="s">
        <v>38</v>
      </c>
      <c r="J477" s="174" t="s">
        <v>38</v>
      </c>
      <c r="K477" s="175" t="s">
        <v>639</v>
      </c>
    </row>
    <row r="478" spans="1:11" ht="30">
      <c r="A478" s="186"/>
      <c r="B478" s="178" t="s">
        <v>641</v>
      </c>
      <c r="C478" s="115">
        <v>44197</v>
      </c>
      <c r="D478" s="173" t="s">
        <v>41</v>
      </c>
      <c r="E478" s="171" t="s">
        <v>171</v>
      </c>
      <c r="F478" s="180" t="s">
        <v>505</v>
      </c>
      <c r="G478" s="172">
        <v>40000000</v>
      </c>
      <c r="H478" s="172">
        <v>40000000</v>
      </c>
      <c r="I478" s="173" t="s">
        <v>38</v>
      </c>
      <c r="J478" s="174" t="s">
        <v>38</v>
      </c>
      <c r="K478" s="175" t="s">
        <v>639</v>
      </c>
    </row>
    <row r="479" spans="1:11" ht="30">
      <c r="A479" s="186"/>
      <c r="B479" s="178" t="s">
        <v>641</v>
      </c>
      <c r="C479" s="115">
        <v>44197</v>
      </c>
      <c r="D479" s="173" t="s">
        <v>41</v>
      </c>
      <c r="E479" s="171" t="s">
        <v>171</v>
      </c>
      <c r="F479" s="180" t="s">
        <v>505</v>
      </c>
      <c r="G479" s="172">
        <v>40000000</v>
      </c>
      <c r="H479" s="172">
        <v>40000000</v>
      </c>
      <c r="I479" s="173" t="s">
        <v>38</v>
      </c>
      <c r="J479" s="174" t="s">
        <v>38</v>
      </c>
      <c r="K479" s="175" t="s">
        <v>639</v>
      </c>
    </row>
    <row r="480" spans="1:11" ht="25.5">
      <c r="A480" s="186"/>
      <c r="B480" s="178" t="s">
        <v>642</v>
      </c>
      <c r="C480" s="115">
        <v>44197</v>
      </c>
      <c r="D480" s="173" t="s">
        <v>41</v>
      </c>
      <c r="E480" s="171" t="s">
        <v>171</v>
      </c>
      <c r="F480" s="173" t="s">
        <v>505</v>
      </c>
      <c r="G480" s="172">
        <v>50000000</v>
      </c>
      <c r="H480" s="172">
        <v>50000000</v>
      </c>
      <c r="I480" s="173" t="s">
        <v>38</v>
      </c>
      <c r="J480" s="174" t="s">
        <v>38</v>
      </c>
      <c r="K480" s="175" t="s">
        <v>639</v>
      </c>
    </row>
    <row r="481" spans="1:11" ht="25.5">
      <c r="A481" s="186"/>
      <c r="B481" s="178" t="s">
        <v>642</v>
      </c>
      <c r="C481" s="115">
        <v>44197</v>
      </c>
      <c r="D481" s="64" t="s">
        <v>41</v>
      </c>
      <c r="E481" s="41" t="s">
        <v>171</v>
      </c>
      <c r="F481" s="64" t="s">
        <v>505</v>
      </c>
      <c r="G481" s="172">
        <v>20000000</v>
      </c>
      <c r="H481" s="172">
        <v>20000000</v>
      </c>
      <c r="I481" s="64" t="s">
        <v>38</v>
      </c>
      <c r="J481" s="17" t="s">
        <v>38</v>
      </c>
      <c r="K481" s="175" t="s">
        <v>639</v>
      </c>
    </row>
  </sheetData>
  <sheetProtection/>
  <mergeCells count="9">
    <mergeCell ref="A2:B2"/>
    <mergeCell ref="A17:B17"/>
    <mergeCell ref="A395:B395"/>
    <mergeCell ref="A418:B418"/>
    <mergeCell ref="A423:B423"/>
    <mergeCell ref="A426:B426"/>
    <mergeCell ref="E9:I9"/>
    <mergeCell ref="E11:I11"/>
    <mergeCell ref="A19:K19"/>
  </mergeCells>
  <dataValidations count="2">
    <dataValidation type="decimal" operator="greaterThanOrEqual" allowBlank="1" showInputMessage="1" showErrorMessage="1" sqref="G399:H407">
      <formula1>-1000000000000</formula1>
    </dataValidation>
    <dataValidation operator="greaterThanOrEqual" allowBlank="1" showInputMessage="1" showErrorMessage="1" sqref="B399:B405"/>
  </dataValidations>
  <hyperlinks>
    <hyperlink ref="B8" r:id="rId1" display="www.idsn.gov.co"/>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Luis</dc:creator>
  <cp:keywords/>
  <dc:description/>
  <cp:lastModifiedBy>Horacio Guerra Burbano</cp:lastModifiedBy>
  <dcterms:created xsi:type="dcterms:W3CDTF">2020-12-28T18:35:36Z</dcterms:created>
  <dcterms:modified xsi:type="dcterms:W3CDTF">2021-01-27T22:03:15Z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