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<sst xmlns="http://schemas.openxmlformats.org/spreadsheetml/2006/main" count="755" uniqueCount="254">
  <si>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</si>
  <si>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</si>
  <si>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</si>
  <si>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</si>
  <si>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</si>
  <si>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</si>
  <si>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</si>
  <si>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</si>
  <si>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</si>
  <si>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</si>
  <si>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</si>
  <si>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</si>
  <si>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</si>
  <si>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</si>
  <si>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</si>
  <si>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</si>
  <si>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</si>
  <si>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</si>
  <si>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</si>
  <si>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</si>
  <si>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</si>
  <si>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</si>
  <si>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</si>
  <si>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</si>
  <si>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</si>
  <si>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</si>
  <si>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</si>
  <si>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</si>
  <si>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</si>
  <si>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</si>
  <si>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</si>
  <si>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</si>
  <si>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</si>
  <si>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</si>
  <si>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</si>
  <si>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</si>
  <si>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</si>
  <si>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</si>
  <si>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</si>
  <si>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</si>
  <si>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</si>
  <si>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</si>
  <si>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</si>
  <si>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</si>
  <si>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</si>
  <si>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</si>
  <si>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</si>
  <si>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</si>
  <si>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</si>
  <si>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</si>
  <si>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</si>
  <si>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</si>
  <si>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</si>
  <si>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</si>
  <si>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</si>
  <si>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</si>
  <si>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</si>
  <si>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</si>
  <si>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</si>
  <si>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</si>
  <si>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</si>
  <si>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</si>
  <si>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</si>
  <si>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</si>
  <si>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</si>
  <si>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</si>
  <si>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</si>
  <si>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</si>
  <si>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</si>
  <si>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</si>
  <si>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</si>
  <si>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</si>
  <si>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</si>
  <si>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</si>
  <si>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</si>
  <si>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</si>
  <si>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</si>
  <si>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</si>
  <si>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</si>
  <si>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</si>
  <si>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</si>
  <si>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</si>
  <si>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</si>
  <si>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</si>
  <si>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</si>
  <si>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</si>
  <si>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</si>
  <si>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</si>
  <si>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</si>
  <si>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</si>
  <si>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</si>
  <si>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</si>
  <si>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</si>
  <si>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</si>
  <si>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</si>
  <si>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</si>
  <si>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</si>
  <si>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</si>
  <si>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</si>
  <si>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</si>
  <si>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</si>
  <si>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</si>
  <si>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</si>
  <si>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</si>
  <si>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</si>
  <si>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</si>
  <si>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</si>
  <si>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</si>
  <si>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</si>
  <si>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</si>
  <si>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</si>
  <si>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</si>
  <si>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</si>
  <si>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</si>
  <si>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</si>
  <si>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</si>
  <si>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</si>
  <si>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</si>
  <si>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</si>
  <si>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</si>
  <si>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</si>
  <si>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</si>
  <si>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</si>
  <si>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</si>
  <si>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</si>
  <si>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</si>
  <si>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</si>
  <si>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</si>
  <si>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</si>
  <si>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</si>
  <si>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</si>
  <si>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</si>
  <si>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</si>
  <si>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</si>
  <si>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</si>
  <si>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</si>
  <si>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</si>
  <si>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</si>
  <si>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</si>
  <si>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</si>
  <si>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</si>
  <si>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</si>
  <si>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</si>
  <si>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</si>
  <si>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</si>
  <si>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</si>
  <si>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</si>
  <si>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</si>
  <si>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</si>
  <si>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</si>
  <si>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</si>
  <si>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</si>
  <si>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</si>
  <si>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</si>
  <si>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</si>
  <si>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</si>
  <si>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</si>
  <si>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</si>
  <si>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</si>
  <si>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</si>
  <si>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</si>
  <si>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</si>
  <si>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</si>
  <si>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</si>
  <si>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</si>
  <si>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</si>
  <si>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</si>
  <si>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</si>
  <si>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</si>
  <si>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</si>
  <si>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</si>
  <si>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</si>
  <si>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</si>
  <si>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</si>
  <si>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</si>
  <si>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</si>
  <si>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</si>
  <si>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</si>
  <si>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</si>
  <si>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</si>
  <si>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</si>
  <si>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</si>
  <si>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</si>
  <si>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</si>
  <si>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</si>
  <si>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</si>
  <si>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</si>
  <si>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</si>
  <si>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</si>
  <si>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</si>
  <si>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</si>
  <si>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</si>
  <si>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</si>
  <si>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</si>
  <si>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</si>
  <si>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</si>
  <si>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</si>
  <si>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</si>
  <si>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</si>
  <si>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</si>
  <si>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</si>
  <si>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</si>
  <si>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</si>
  <si>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</si>
  <si>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</si>
  <si>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</si>
  <si>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</si>
  <si>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</si>
  <si>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</si>
  <si>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</si>
  <si>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</si>
  <si>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</si>
  <si>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</si>
  <si>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</si>
  <si>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</si>
  <si>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</si>
  <si>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</si>
  <si>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</si>
  <si>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</si>
  <si>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</si>
  <si>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</si>
  <si>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</si>
  <si>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</si>
  <si>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</si>
  <si>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</si>
  <si>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</si>
  <si>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</si>
  <si>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</si>
  <si>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</si>
  <si>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</si>
  <si>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</si>
  <si>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</si>
  <si>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</si>
  <si>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</si>
  <si>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</si>
  <si>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</si>
  <si>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DPMP</t>
  </si>
  <si>
    <t>MPIO</t>
  </si>
  <si>
    <t>PROM REGION ASEGURADA 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</si>
  <si>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</si>
  <si>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</si>
  <si>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</si>
  <si>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</si>
  <si>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</si>
  <si>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</si>
  <si>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Dic2023</t>
  </si>
  <si>
    <t>CONTRIB Dic2023</t>
  </si>
  <si>
    <t>EXCEPCION Dic2023</t>
  </si>
  <si>
    <t>REG SUBS Ene2024</t>
  </si>
  <si>
    <t>CONTRIB Ene2024</t>
  </si>
  <si>
    <t>EXCEPCION Ene2024</t>
  </si>
  <si>
    <t>ASEGURADA 2024</t>
  </si>
  <si>
    <t>Porcentaje Aseguramiento 2024</t>
  </si>
  <si>
    <t>DANE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</si>
</sst>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253</v>
      </c>
      <c r="G2" s="71" t="s">
        <v>239</v>
      </c>
      <c r="H2" s="72" t="s">
        <v>160</v>
      </c>
      <c r="I2" s="73" t="s">
        <v>248</v>
      </c>
      <c r="J2" s="73" t="s">
        <v>245</v>
      </c>
      <c r="K2" s="70" t="s">
        <v>160</v>
      </c>
      <c r="L2" s="71" t="s">
        <v>249</v>
      </c>
      <c r="M2" s="30" t="s">
        <v>246</v>
      </c>
      <c r="N2" s="72" t="s">
        <v>160</v>
      </c>
      <c r="O2" s="73" t="s">
        <v>250</v>
      </c>
      <c r="P2" s="73" t="s">
        <v>247</v>
      </c>
      <c r="Q2" s="70" t="s">
        <v>160</v>
      </c>
      <c r="R2" s="71" t="s">
        <v>251</v>
      </c>
      <c r="S2" s="30" t="s">
        <v>240</v>
      </c>
      <c r="T2" s="72" t="s">
        <v>160</v>
      </c>
      <c r="U2" s="73" t="s">
        <v>252</v>
      </c>
      <c r="V2" s="30" t="s">
        <v>241</v>
      </c>
      <c r="W2" s="70" t="s">
        <v>160</v>
      </c>
      <c r="X2" s="74" t="s">
        <v>242</v>
      </c>
      <c r="Y2" s="74" t="s">
        <v>238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5808.833333333</v>
      </c>
      <c r="G3" s="4">
        <v>5565.499798</v>
      </c>
      <c r="H3" s="79">
        <f>(F3/G3)-1</f>
        <v>0.04372177597067628</v>
      </c>
      <c r="I3" s="80">
        <v>4916</v>
      </c>
      <c r="J3" s="4">
        <v>4896</v>
      </c>
      <c r="K3" s="81">
        <f>(I3/J3)-1</f>
        <v>0.004084967320261423</v>
      </c>
      <c r="L3" s="78">
        <v>174</v>
      </c>
      <c r="M3" s="4">
        <v>198</v>
      </c>
      <c r="N3" s="79">
        <f>(L3/M3)-1</f>
        <v>-0.12121212121212122</v>
      </c>
      <c r="O3" s="82">
        <v>83</v>
      </c>
      <c r="P3" s="5">
        <v>83</v>
      </c>
      <c r="Q3" s="81">
        <f aca="true" t="shared" si="0" ref="Q3:Q8">(O3/P3)-1</f>
        <v>0</v>
      </c>
      <c r="R3" s="83">
        <f aca="true" t="shared" si="1" ref="R3:S34">I3+L3+O3</f>
        <v>5173</v>
      </c>
      <c r="S3" s="83">
        <f t="shared" si="1"/>
        <v>5177</v>
      </c>
      <c r="T3" s="79">
        <f>(R3/S3)-1</f>
        <v>-0.0007726482518832789</v>
      </c>
      <c r="U3" s="84">
        <f>IF((R3/F3)&gt;1,1,R3/F3)</f>
        <v>0.8905402691303985</v>
      </c>
      <c r="V3" s="23">
        <v>0.9264123785534365</v>
      </c>
      <c r="W3" s="81">
        <f>(U3/V3)-1</f>
        <v>-0.038721535088996895</v>
      </c>
      <c r="X3" s="104">
        <f>SUM(U3:U5)/3</f>
        <v>0.8945089872032925</v>
      </c>
      <c r="Y3" s="105">
        <f>SUM(V3:V5)/3</f>
        <v>0.8991583266775933</v>
      </c>
      <c r="Z3" s="106">
        <f>(X3/Y3)-1</f>
        <v>-0.0051707684134786325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30053.25</v>
      </c>
      <c r="G4" s="9">
        <v>27815.49511</v>
      </c>
      <c r="H4" s="33">
        <f aca="true" t="shared" si="2" ref="H4:H66">(F4/G4)-1</f>
        <v>0.08044993918499399</v>
      </c>
      <c r="I4" s="35">
        <v>25088</v>
      </c>
      <c r="J4" s="9">
        <v>26204</v>
      </c>
      <c r="K4" s="51">
        <f aca="true" t="shared" si="3" ref="K4:K66">(I4/J4)-1</f>
        <v>-0.042588917722485076</v>
      </c>
      <c r="L4" s="48">
        <v>1716</v>
      </c>
      <c r="M4" s="9">
        <v>1855</v>
      </c>
      <c r="N4" s="33">
        <f aca="true" t="shared" si="4" ref="N4:N66">(L4/M4)-1</f>
        <v>-0.07493261455525602</v>
      </c>
      <c r="O4" s="54">
        <v>596</v>
      </c>
      <c r="P4" s="10">
        <v>605</v>
      </c>
      <c r="Q4" s="51">
        <f t="shared" si="0"/>
        <v>-0.014876033057851235</v>
      </c>
      <c r="R4" s="59">
        <f t="shared" si="1"/>
        <v>27400</v>
      </c>
      <c r="S4" s="10">
        <f t="shared" si="1"/>
        <v>28664</v>
      </c>
      <c r="T4" s="33">
        <f>(R4/S4)-1</f>
        <v>-0.04409712531398269</v>
      </c>
      <c r="U4" s="57">
        <f>IF((R4/F4)&gt;1,1,R4/F4)</f>
        <v>0.9117150391388619</v>
      </c>
      <c r="V4" s="22">
        <v>1</v>
      </c>
      <c r="W4" s="51">
        <f aca="true" t="shared" si="5" ref="W4:W66">(U4/V4)-1</f>
        <v>-0.08828496086113813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11329.083333333</v>
      </c>
      <c r="G5" s="14">
        <v>11099</v>
      </c>
      <c r="H5" s="34">
        <f t="shared" si="2"/>
        <v>0.020730095804396775</v>
      </c>
      <c r="I5" s="36">
        <v>9565</v>
      </c>
      <c r="J5" s="14">
        <v>8311</v>
      </c>
      <c r="K5" s="52">
        <f t="shared" si="3"/>
        <v>0.1508843701118998</v>
      </c>
      <c r="L5" s="49">
        <v>281</v>
      </c>
      <c r="M5" s="14">
        <v>331</v>
      </c>
      <c r="N5" s="34">
        <f t="shared" si="4"/>
        <v>-0.15105740181268879</v>
      </c>
      <c r="O5" s="55">
        <v>138</v>
      </c>
      <c r="P5" s="15">
        <v>139</v>
      </c>
      <c r="Q5" s="52">
        <f t="shared" si="0"/>
        <v>-0.007194244604316502</v>
      </c>
      <c r="R5" s="60">
        <f t="shared" si="1"/>
        <v>9984</v>
      </c>
      <c r="S5" s="15">
        <f t="shared" si="1"/>
        <v>8781</v>
      </c>
      <c r="T5" s="34">
        <f aca="true" t="shared" si="6" ref="T5:T68">(R5/S5)-1</f>
        <v>0.13700034164673736</v>
      </c>
      <c r="U5" s="58">
        <f aca="true" t="shared" si="7" ref="U5:U66">IF((R5/F5)&gt;1,1,R5/F5)</f>
        <v>0.881271653340617</v>
      </c>
      <c r="V5" s="24">
        <v>0.7710626014793434</v>
      </c>
      <c r="W5" s="52">
        <f t="shared" si="5"/>
        <v>0.14293139318367798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412380.25</v>
      </c>
      <c r="G6" s="4">
        <v>393835.8355</v>
      </c>
      <c r="H6" s="79">
        <f t="shared" si="2"/>
        <v>0.04708666106134474</v>
      </c>
      <c r="I6" s="80">
        <v>241324</v>
      </c>
      <c r="J6" s="4">
        <v>239065</v>
      </c>
      <c r="K6" s="81">
        <f t="shared" si="3"/>
        <v>0.009449312948361266</v>
      </c>
      <c r="L6" s="78">
        <v>173172</v>
      </c>
      <c r="M6" s="4">
        <v>177024</v>
      </c>
      <c r="N6" s="79">
        <f t="shared" si="4"/>
        <v>-0.02175976138828628</v>
      </c>
      <c r="O6" s="82">
        <v>14334</v>
      </c>
      <c r="P6" s="5">
        <v>14456</v>
      </c>
      <c r="Q6" s="81">
        <f t="shared" si="0"/>
        <v>-0.00843940232429441</v>
      </c>
      <c r="R6" s="83">
        <f t="shared" si="1"/>
        <v>428830</v>
      </c>
      <c r="S6" s="5">
        <f t="shared" si="1"/>
        <v>430545</v>
      </c>
      <c r="T6" s="79">
        <f t="shared" si="6"/>
        <v>-0.0039833234621236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0.7742211659629152</v>
      </c>
      <c r="Y6" s="105">
        <f>SUM(V6:V11)/6</f>
        <v>0.8049459050618385</v>
      </c>
      <c r="Z6" s="106">
        <f>(X6/Y6)-1</f>
        <v>-0.03816994273244101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15911.916666667</v>
      </c>
      <c r="G7" s="9">
        <v>15344.49641</v>
      </c>
      <c r="H7" s="33">
        <f t="shared" si="2"/>
        <v>0.036978747396181344</v>
      </c>
      <c r="I7" s="35">
        <v>9426</v>
      </c>
      <c r="J7" s="9">
        <v>9412</v>
      </c>
      <c r="K7" s="51">
        <f t="shared" si="3"/>
        <v>0.0014874628134295964</v>
      </c>
      <c r="L7" s="48">
        <v>1147</v>
      </c>
      <c r="M7" s="9">
        <v>1173</v>
      </c>
      <c r="N7" s="33">
        <f t="shared" si="4"/>
        <v>-0.022165387894288124</v>
      </c>
      <c r="O7" s="54">
        <v>36</v>
      </c>
      <c r="P7" s="10">
        <v>35</v>
      </c>
      <c r="Q7" s="51">
        <f t="shared" si="0"/>
        <v>0.02857142857142847</v>
      </c>
      <c r="R7" s="59">
        <f t="shared" si="1"/>
        <v>10609</v>
      </c>
      <c r="S7" s="10">
        <f t="shared" si="1"/>
        <v>10620</v>
      </c>
      <c r="T7" s="33">
        <f t="shared" si="6"/>
        <v>-0.001035781544256098</v>
      </c>
      <c r="U7" s="57">
        <f t="shared" si="7"/>
        <v>0.6667330040902119</v>
      </c>
      <c r="V7" s="22">
        <v>0.6935231130843562</v>
      </c>
      <c r="W7" s="51">
        <f t="shared" si="5"/>
        <v>-0.03862900671759695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10494.75</v>
      </c>
      <c r="G8" s="9">
        <v>9932.999799</v>
      </c>
      <c r="H8" s="33">
        <f t="shared" si="2"/>
        <v>0.05655393258505392</v>
      </c>
      <c r="I8" s="35">
        <v>7629</v>
      </c>
      <c r="J8" s="9">
        <v>7548</v>
      </c>
      <c r="K8" s="51">
        <f t="shared" si="3"/>
        <v>0.010731319554849073</v>
      </c>
      <c r="L8" s="48">
        <v>464</v>
      </c>
      <c r="M8" s="9">
        <v>532</v>
      </c>
      <c r="N8" s="33">
        <f t="shared" si="4"/>
        <v>-0.1278195488721805</v>
      </c>
      <c r="O8" s="54">
        <v>40</v>
      </c>
      <c r="P8" s="10">
        <v>41</v>
      </c>
      <c r="Q8" s="51">
        <f t="shared" si="0"/>
        <v>-0.024390243902439046</v>
      </c>
      <c r="R8" s="59">
        <f t="shared" si="1"/>
        <v>8133</v>
      </c>
      <c r="S8" s="10">
        <f t="shared" si="1"/>
        <v>8121</v>
      </c>
      <c r="T8" s="33">
        <f t="shared" si="6"/>
        <v>0.0014776505356484115</v>
      </c>
      <c r="U8" s="57">
        <f t="shared" si="7"/>
        <v>0.7749589080254413</v>
      </c>
      <c r="V8" s="22">
        <v>0.8257056451612903</v>
      </c>
      <c r="W8" s="51">
        <f t="shared" si="5"/>
        <v>-0.0614586292745235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4543.333333333</v>
      </c>
      <c r="G9" s="9">
        <v>4355.499971</v>
      </c>
      <c r="H9" s="33">
        <f t="shared" si="2"/>
        <v>0.04312555701610399</v>
      </c>
      <c r="I9" s="35">
        <v>3024</v>
      </c>
      <c r="J9" s="9">
        <v>2995</v>
      </c>
      <c r="K9" s="51">
        <f t="shared" si="3"/>
        <v>0.00968280467445748</v>
      </c>
      <c r="L9" s="48">
        <v>475</v>
      </c>
      <c r="M9" s="9">
        <v>513</v>
      </c>
      <c r="N9" s="33">
        <f t="shared" si="4"/>
        <v>-0.07407407407407407</v>
      </c>
      <c r="O9" s="54">
        <v>5</v>
      </c>
      <c r="P9" s="10">
        <v>6</v>
      </c>
      <c r="Q9" s="51">
        <v>0</v>
      </c>
      <c r="R9" s="59">
        <f t="shared" si="1"/>
        <v>3504</v>
      </c>
      <c r="S9" s="10">
        <f t="shared" si="1"/>
        <v>3514</v>
      </c>
      <c r="T9" s="33">
        <f t="shared" si="6"/>
        <v>-0.002845759817871385</v>
      </c>
      <c r="U9" s="57">
        <f t="shared" si="7"/>
        <v>0.7712399119589707</v>
      </c>
      <c r="V9" s="22">
        <v>0.7944827586206896</v>
      </c>
      <c r="W9" s="51">
        <f t="shared" si="5"/>
        <v>-0.029255319148865033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14118.666666667</v>
      </c>
      <c r="G10" s="9">
        <v>13350.99966</v>
      </c>
      <c r="H10" s="33">
        <f t="shared" si="2"/>
        <v>0.05749884100191793</v>
      </c>
      <c r="I10" s="35">
        <v>7959</v>
      </c>
      <c r="J10" s="9">
        <v>7906</v>
      </c>
      <c r="K10" s="51">
        <f t="shared" si="3"/>
        <v>0.006703769289147399</v>
      </c>
      <c r="L10" s="48">
        <v>812</v>
      </c>
      <c r="M10" s="9">
        <v>855</v>
      </c>
      <c r="N10" s="33">
        <f t="shared" si="4"/>
        <v>-0.05029239766081872</v>
      </c>
      <c r="O10" s="54">
        <v>53</v>
      </c>
      <c r="P10" s="10">
        <v>54</v>
      </c>
      <c r="Q10" s="51">
        <f aca="true" t="shared" si="8" ref="Q10:Q29">(O10/P10)-1</f>
        <v>-0.01851851851851849</v>
      </c>
      <c r="R10" s="59">
        <f t="shared" si="1"/>
        <v>8824</v>
      </c>
      <c r="S10" s="10">
        <f t="shared" si="1"/>
        <v>8815</v>
      </c>
      <c r="T10" s="33">
        <f t="shared" si="6"/>
        <v>0.0010209869540556138</v>
      </c>
      <c r="U10" s="57">
        <f t="shared" si="7"/>
        <v>0.6249881952969916</v>
      </c>
      <c r="V10" s="22">
        <v>0.6645916147903698</v>
      </c>
      <c r="W10" s="51">
        <f t="shared" si="5"/>
        <v>-0.059590609649611936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11457.666666667</v>
      </c>
      <c r="G11" s="14">
        <v>10989.99545</v>
      </c>
      <c r="H11" s="34">
        <f t="shared" si="2"/>
        <v>0.04255426845213117</v>
      </c>
      <c r="I11" s="36">
        <v>8447</v>
      </c>
      <c r="J11" s="14">
        <v>8370</v>
      </c>
      <c r="K11" s="52">
        <f t="shared" si="3"/>
        <v>0.009199522102747881</v>
      </c>
      <c r="L11" s="49">
        <v>736</v>
      </c>
      <c r="M11" s="14">
        <v>825</v>
      </c>
      <c r="N11" s="34">
        <f t="shared" si="4"/>
        <v>-0.10787878787878791</v>
      </c>
      <c r="O11" s="55">
        <v>68</v>
      </c>
      <c r="P11" s="15">
        <v>69</v>
      </c>
      <c r="Q11" s="52">
        <f t="shared" si="8"/>
        <v>-0.01449275362318836</v>
      </c>
      <c r="R11" s="60">
        <f t="shared" si="1"/>
        <v>9251</v>
      </c>
      <c r="S11" s="15">
        <f t="shared" si="1"/>
        <v>9264</v>
      </c>
      <c r="T11" s="34">
        <f t="shared" si="6"/>
        <v>-0.0014032815198617987</v>
      </c>
      <c r="U11" s="58">
        <f t="shared" si="7"/>
        <v>0.8074069764058764</v>
      </c>
      <c r="V11" s="24">
        <v>0.8513722987143247</v>
      </c>
      <c r="W11" s="52">
        <f t="shared" si="5"/>
        <v>-0.051640536548865024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6173</v>
      </c>
      <c r="G12" s="41">
        <v>5780</v>
      </c>
      <c r="H12" s="44">
        <f t="shared" si="2"/>
        <v>0.06799307958477518</v>
      </c>
      <c r="I12" s="40">
        <v>7431</v>
      </c>
      <c r="J12" s="41">
        <v>7368</v>
      </c>
      <c r="K12" s="50">
        <f t="shared" si="3"/>
        <v>0.008550488599348594</v>
      </c>
      <c r="L12" s="75">
        <v>210</v>
      </c>
      <c r="M12" s="41">
        <v>269</v>
      </c>
      <c r="N12" s="44">
        <f t="shared" si="4"/>
        <v>-0.2193308550185874</v>
      </c>
      <c r="O12" s="53">
        <v>112</v>
      </c>
      <c r="P12" s="42">
        <v>121</v>
      </c>
      <c r="Q12" s="50">
        <f t="shared" si="8"/>
        <v>-0.07438016528925617</v>
      </c>
      <c r="R12" s="76">
        <f t="shared" si="1"/>
        <v>7753</v>
      </c>
      <c r="S12" s="42">
        <f t="shared" si="1"/>
        <v>7758</v>
      </c>
      <c r="T12" s="44">
        <f t="shared" si="6"/>
        <v>-0.0006444960041247505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0.8647582347311344</v>
      </c>
      <c r="Y12" s="114">
        <f>SUM(V12:V16)/5</f>
        <v>0.8888380068729532</v>
      </c>
      <c r="Z12" s="106">
        <f>(X12/Y12)-1</f>
        <v>-0.027091294426680235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12896.666666667</v>
      </c>
      <c r="G13" s="9">
        <v>12091.99897</v>
      </c>
      <c r="H13" s="33">
        <f t="shared" si="2"/>
        <v>0.06654546520086257</v>
      </c>
      <c r="I13" s="35">
        <v>7170</v>
      </c>
      <c r="J13" s="9">
        <v>7103</v>
      </c>
      <c r="K13" s="51">
        <f t="shared" si="3"/>
        <v>0.009432634098268444</v>
      </c>
      <c r="L13" s="48">
        <v>211</v>
      </c>
      <c r="M13" s="9">
        <v>280</v>
      </c>
      <c r="N13" s="33">
        <f t="shared" si="4"/>
        <v>-0.24642857142857144</v>
      </c>
      <c r="O13" s="54">
        <v>88</v>
      </c>
      <c r="P13" s="10">
        <v>93</v>
      </c>
      <c r="Q13" s="51">
        <f t="shared" si="8"/>
        <v>-0.053763440860215006</v>
      </c>
      <c r="R13" s="59">
        <f t="shared" si="1"/>
        <v>7469</v>
      </c>
      <c r="S13" s="10">
        <f t="shared" si="1"/>
        <v>7476</v>
      </c>
      <c r="T13" s="33">
        <f t="shared" si="6"/>
        <v>-0.000936329588014928</v>
      </c>
      <c r="U13" s="57">
        <f t="shared" si="7"/>
        <v>0.5791418971310266</v>
      </c>
      <c r="V13" s="22">
        <v>0.6192842942345924</v>
      </c>
      <c r="W13" s="51">
        <f t="shared" si="5"/>
        <v>-0.06482062838874347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10180.75</v>
      </c>
      <c r="G14" s="9">
        <v>9598.49707</v>
      </c>
      <c r="H14" s="33">
        <f t="shared" si="2"/>
        <v>0.06066084364601476</v>
      </c>
      <c r="I14" s="35">
        <v>8858</v>
      </c>
      <c r="J14" s="9">
        <v>8815</v>
      </c>
      <c r="K14" s="51">
        <f t="shared" si="3"/>
        <v>0.004878048780487809</v>
      </c>
      <c r="L14" s="48">
        <v>201</v>
      </c>
      <c r="M14" s="9">
        <v>245</v>
      </c>
      <c r="N14" s="33">
        <f t="shared" si="4"/>
        <v>-0.17959183673469392</v>
      </c>
      <c r="O14" s="54">
        <v>202</v>
      </c>
      <c r="P14" s="10">
        <v>206</v>
      </c>
      <c r="Q14" s="51">
        <f t="shared" si="8"/>
        <v>-0.01941747572815533</v>
      </c>
      <c r="R14" s="59">
        <f t="shared" si="1"/>
        <v>9261</v>
      </c>
      <c r="S14" s="10">
        <f t="shared" si="1"/>
        <v>9266</v>
      </c>
      <c r="T14" s="33">
        <f t="shared" si="6"/>
        <v>-0.0005396071659831136</v>
      </c>
      <c r="U14" s="57">
        <f t="shared" si="7"/>
        <v>0.9096579328634924</v>
      </c>
      <c r="V14" s="22">
        <v>0.96325294915962</v>
      </c>
      <c r="W14" s="51">
        <f t="shared" si="5"/>
        <v>-0.05563960779241428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10356</v>
      </c>
      <c r="G15" s="9">
        <v>9813.489288</v>
      </c>
      <c r="H15" s="33">
        <f t="shared" si="2"/>
        <v>0.0552821423734966</v>
      </c>
      <c r="I15" s="35">
        <v>13147</v>
      </c>
      <c r="J15" s="9">
        <v>13099</v>
      </c>
      <c r="K15" s="51">
        <f t="shared" si="3"/>
        <v>0.003664401862737643</v>
      </c>
      <c r="L15" s="48">
        <v>291</v>
      </c>
      <c r="M15" s="9">
        <v>339</v>
      </c>
      <c r="N15" s="33">
        <f t="shared" si="4"/>
        <v>-0.1415929203539823</v>
      </c>
      <c r="O15" s="54">
        <v>180</v>
      </c>
      <c r="P15" s="10">
        <v>192</v>
      </c>
      <c r="Q15" s="51">
        <f t="shared" si="8"/>
        <v>-0.0625</v>
      </c>
      <c r="R15" s="59">
        <f t="shared" si="1"/>
        <v>13618</v>
      </c>
      <c r="S15" s="10">
        <f t="shared" si="1"/>
        <v>13630</v>
      </c>
      <c r="T15" s="33">
        <f t="shared" si="6"/>
        <v>-0.0008804108584006265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18579.833333333</v>
      </c>
      <c r="G16" s="90">
        <v>17931.99453</v>
      </c>
      <c r="H16" s="91">
        <f t="shared" si="2"/>
        <v>0.03612753741638586</v>
      </c>
      <c r="I16" s="92">
        <v>14553</v>
      </c>
      <c r="J16" s="90">
        <v>14508</v>
      </c>
      <c r="K16" s="93">
        <f t="shared" si="3"/>
        <v>0.0031017369727046606</v>
      </c>
      <c r="L16" s="89">
        <v>655</v>
      </c>
      <c r="M16" s="90">
        <v>737</v>
      </c>
      <c r="N16" s="91">
        <f t="shared" si="4"/>
        <v>-0.11126187245590236</v>
      </c>
      <c r="O16" s="94">
        <v>306</v>
      </c>
      <c r="P16" s="95">
        <v>313</v>
      </c>
      <c r="Q16" s="93">
        <f t="shared" si="8"/>
        <v>-0.022364217252396124</v>
      </c>
      <c r="R16" s="96">
        <f t="shared" si="1"/>
        <v>15514</v>
      </c>
      <c r="S16" s="95">
        <f t="shared" si="1"/>
        <v>15558</v>
      </c>
      <c r="T16" s="91">
        <f t="shared" si="6"/>
        <v>-0.0028281270086129018</v>
      </c>
      <c r="U16" s="97">
        <f t="shared" si="7"/>
        <v>0.8349913436611529</v>
      </c>
      <c r="V16" s="98">
        <v>0.8616527909705537</v>
      </c>
      <c r="W16" s="93">
        <f t="shared" si="5"/>
        <v>-0.03094221661995633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7754.416666667</v>
      </c>
      <c r="G17" s="4">
        <v>7370.497948</v>
      </c>
      <c r="H17" s="79">
        <f t="shared" si="2"/>
        <v>0.05208857276341505</v>
      </c>
      <c r="I17" s="80">
        <v>6956</v>
      </c>
      <c r="J17" s="4">
        <v>6895</v>
      </c>
      <c r="K17" s="81">
        <f t="shared" si="3"/>
        <v>0.008846990572878966</v>
      </c>
      <c r="L17" s="78">
        <v>623</v>
      </c>
      <c r="M17" s="4">
        <v>684</v>
      </c>
      <c r="N17" s="79">
        <f t="shared" si="4"/>
        <v>-0.08918128654970758</v>
      </c>
      <c r="O17" s="82">
        <v>27</v>
      </c>
      <c r="P17" s="5">
        <v>27</v>
      </c>
      <c r="Q17" s="81">
        <v>0</v>
      </c>
      <c r="R17" s="83">
        <f t="shared" si="1"/>
        <v>7606</v>
      </c>
      <c r="S17" s="5">
        <f t="shared" si="1"/>
        <v>7606</v>
      </c>
      <c r="T17" s="79">
        <f t="shared" si="6"/>
        <v>0</v>
      </c>
      <c r="U17" s="84">
        <f t="shared" si="7"/>
        <v>0.9808603698966833</v>
      </c>
      <c r="V17" s="23">
        <v>1</v>
      </c>
      <c r="W17" s="81">
        <f t="shared" si="5"/>
        <v>-0.01913963010331665</v>
      </c>
      <c r="X17" s="104">
        <f>SUM(U17:U29)/13</f>
        <v>0.8997127345205963</v>
      </c>
      <c r="Y17" s="105">
        <f>SUM(V17:V29)/13</f>
        <v>0.9317162831304302</v>
      </c>
      <c r="Z17" s="106">
        <f>(X17/Y17)-1</f>
        <v>-0.03434902790612038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7601.333333333</v>
      </c>
      <c r="G18" s="9">
        <v>7248.499569</v>
      </c>
      <c r="H18" s="33">
        <f t="shared" si="2"/>
        <v>0.04867680007073205</v>
      </c>
      <c r="I18" s="35">
        <v>5874</v>
      </c>
      <c r="J18" s="9">
        <v>5798</v>
      </c>
      <c r="K18" s="51">
        <f t="shared" si="3"/>
        <v>0.01310796826491889</v>
      </c>
      <c r="L18" s="48">
        <v>525</v>
      </c>
      <c r="M18" s="9">
        <v>605</v>
      </c>
      <c r="N18" s="33">
        <f t="shared" si="4"/>
        <v>-0.1322314049586777</v>
      </c>
      <c r="O18" s="54">
        <v>50</v>
      </c>
      <c r="P18" s="10">
        <v>52</v>
      </c>
      <c r="Q18" s="51">
        <f t="shared" si="8"/>
        <v>-0.038461538461538436</v>
      </c>
      <c r="R18" s="59">
        <f t="shared" si="1"/>
        <v>6449</v>
      </c>
      <c r="S18" s="10">
        <f t="shared" si="1"/>
        <v>6455</v>
      </c>
      <c r="T18" s="33">
        <f t="shared" si="6"/>
        <v>-0.000929512006196731</v>
      </c>
      <c r="U18" s="57">
        <f t="shared" si="7"/>
        <v>0.8484037888090181</v>
      </c>
      <c r="V18" s="22">
        <v>0.888290527478597</v>
      </c>
      <c r="W18" s="51">
        <f t="shared" si="5"/>
        <v>-0.04490280762398424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16290.083333333</v>
      </c>
      <c r="G19" s="9">
        <v>15528.98712</v>
      </c>
      <c r="H19" s="33">
        <f t="shared" si="2"/>
        <v>0.049011323626688696</v>
      </c>
      <c r="I19" s="35">
        <v>13480</v>
      </c>
      <c r="J19" s="9">
        <v>13414</v>
      </c>
      <c r="K19" s="51">
        <f t="shared" si="3"/>
        <v>0.004920232592813489</v>
      </c>
      <c r="L19" s="48">
        <v>558</v>
      </c>
      <c r="M19" s="9">
        <v>629</v>
      </c>
      <c r="N19" s="33">
        <f t="shared" si="4"/>
        <v>-0.11287758346581878</v>
      </c>
      <c r="O19" s="54">
        <v>135</v>
      </c>
      <c r="P19" s="10">
        <v>135</v>
      </c>
      <c r="Q19" s="51">
        <f t="shared" si="8"/>
        <v>0</v>
      </c>
      <c r="R19" s="59">
        <f t="shared" si="1"/>
        <v>14173</v>
      </c>
      <c r="S19" s="10">
        <f t="shared" si="1"/>
        <v>14178</v>
      </c>
      <c r="T19" s="33">
        <f t="shared" si="6"/>
        <v>-0.0003526590492312076</v>
      </c>
      <c r="U19" s="57">
        <f t="shared" si="7"/>
        <v>0.8700385203677262</v>
      </c>
      <c r="V19" s="22">
        <v>0.9154938670109748</v>
      </c>
      <c r="W19" s="51">
        <f t="shared" si="5"/>
        <v>-0.04965117548155418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9651.25</v>
      </c>
      <c r="G20" s="9">
        <v>9222.999133</v>
      </c>
      <c r="H20" s="33">
        <f t="shared" si="2"/>
        <v>0.04643292933507004</v>
      </c>
      <c r="I20" s="35">
        <v>8959</v>
      </c>
      <c r="J20" s="9">
        <v>8921</v>
      </c>
      <c r="K20" s="51">
        <f t="shared" si="3"/>
        <v>0.004259612151104042</v>
      </c>
      <c r="L20" s="48">
        <v>363</v>
      </c>
      <c r="M20" s="9">
        <v>405</v>
      </c>
      <c r="N20" s="33">
        <f t="shared" si="4"/>
        <v>-0.10370370370370374</v>
      </c>
      <c r="O20" s="54">
        <v>71</v>
      </c>
      <c r="P20" s="10">
        <v>71</v>
      </c>
      <c r="Q20" s="51">
        <f t="shared" si="8"/>
        <v>0</v>
      </c>
      <c r="R20" s="59">
        <f t="shared" si="1"/>
        <v>9393</v>
      </c>
      <c r="S20" s="10">
        <f t="shared" si="1"/>
        <v>9397</v>
      </c>
      <c r="T20" s="33">
        <f t="shared" si="6"/>
        <v>-0.00042566776630836856</v>
      </c>
      <c r="U20" s="57">
        <f t="shared" si="7"/>
        <v>0.9732418080559513</v>
      </c>
      <c r="V20" s="22">
        <v>1</v>
      </c>
      <c r="W20" s="51">
        <f t="shared" si="5"/>
        <v>-0.026758191944048715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38711.583333333</v>
      </c>
      <c r="G21" s="9">
        <v>37137.49378</v>
      </c>
      <c r="H21" s="33">
        <f t="shared" si="2"/>
        <v>0.04238545451283837</v>
      </c>
      <c r="I21" s="35">
        <v>31669</v>
      </c>
      <c r="J21" s="9">
        <v>31557</v>
      </c>
      <c r="K21" s="51">
        <f t="shared" si="3"/>
        <v>0.003549133314320052</v>
      </c>
      <c r="L21" s="48">
        <v>1854</v>
      </c>
      <c r="M21" s="9">
        <v>1968</v>
      </c>
      <c r="N21" s="33">
        <f t="shared" si="4"/>
        <v>-0.057926829268292734</v>
      </c>
      <c r="O21" s="54">
        <v>553</v>
      </c>
      <c r="P21" s="10">
        <v>556</v>
      </c>
      <c r="Q21" s="51">
        <f t="shared" si="8"/>
        <v>-0.0053956834532373765</v>
      </c>
      <c r="R21" s="59">
        <f t="shared" si="1"/>
        <v>34076</v>
      </c>
      <c r="S21" s="10">
        <f t="shared" si="1"/>
        <v>34081</v>
      </c>
      <c r="T21" s="33">
        <f t="shared" si="6"/>
        <v>-0.00014670931017279898</v>
      </c>
      <c r="U21" s="57">
        <f t="shared" si="7"/>
        <v>0.8802533264160889</v>
      </c>
      <c r="V21" s="22">
        <v>0.908960940871817</v>
      </c>
      <c r="W21" s="51">
        <f t="shared" si="5"/>
        <v>-0.03158289115062918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7514.583333333</v>
      </c>
      <c r="G22" s="9">
        <v>7157.496071</v>
      </c>
      <c r="H22" s="33">
        <f t="shared" si="2"/>
        <v>0.0498899697311479</v>
      </c>
      <c r="I22" s="35">
        <v>5470</v>
      </c>
      <c r="J22" s="9">
        <v>5414</v>
      </c>
      <c r="K22" s="51">
        <f t="shared" si="3"/>
        <v>0.010343553749538215</v>
      </c>
      <c r="L22" s="48">
        <v>431</v>
      </c>
      <c r="M22" s="9">
        <v>483</v>
      </c>
      <c r="N22" s="33">
        <f t="shared" si="4"/>
        <v>-0.10766045548654246</v>
      </c>
      <c r="O22" s="54">
        <v>48</v>
      </c>
      <c r="P22" s="10">
        <v>50</v>
      </c>
      <c r="Q22" s="51">
        <f t="shared" si="8"/>
        <v>-0.040000000000000036</v>
      </c>
      <c r="R22" s="59">
        <f t="shared" si="1"/>
        <v>5949</v>
      </c>
      <c r="S22" s="10">
        <f t="shared" si="1"/>
        <v>5947</v>
      </c>
      <c r="T22" s="33">
        <f t="shared" si="6"/>
        <v>0.00033630401883311123</v>
      </c>
      <c r="U22" s="57">
        <f t="shared" si="7"/>
        <v>0.7916606598281472</v>
      </c>
      <c r="V22" s="22">
        <v>0.8301358353171825</v>
      </c>
      <c r="W22" s="51">
        <f t="shared" si="5"/>
        <v>-0.04634804793643743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20412.666666667</v>
      </c>
      <c r="G23" s="9">
        <v>19392.4953</v>
      </c>
      <c r="H23" s="33">
        <f t="shared" si="2"/>
        <v>0.05260650323153615</v>
      </c>
      <c r="I23" s="35">
        <v>16083</v>
      </c>
      <c r="J23" s="9">
        <v>15999</v>
      </c>
      <c r="K23" s="51">
        <f t="shared" si="3"/>
        <v>0.005250328145509187</v>
      </c>
      <c r="L23" s="48">
        <v>1475</v>
      </c>
      <c r="M23" s="9">
        <v>1549</v>
      </c>
      <c r="N23" s="33">
        <f t="shared" si="4"/>
        <v>-0.047772756617172396</v>
      </c>
      <c r="O23" s="54">
        <v>218</v>
      </c>
      <c r="P23" s="10">
        <v>218</v>
      </c>
      <c r="Q23" s="51">
        <f t="shared" si="8"/>
        <v>0</v>
      </c>
      <c r="R23" s="59">
        <f t="shared" si="1"/>
        <v>17776</v>
      </c>
      <c r="S23" s="10">
        <f t="shared" si="1"/>
        <v>17766</v>
      </c>
      <c r="T23" s="33">
        <f t="shared" si="6"/>
        <v>0.0005628729032984836</v>
      </c>
      <c r="U23" s="57">
        <f t="shared" si="7"/>
        <v>0.870831836441411</v>
      </c>
      <c r="V23" s="22">
        <v>0.9127402355858648</v>
      </c>
      <c r="W23" s="51">
        <f t="shared" si="5"/>
        <v>-0.04591492465274505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7378.833333333</v>
      </c>
      <c r="G24" s="9">
        <v>7059.497857</v>
      </c>
      <c r="H24" s="33">
        <f t="shared" si="2"/>
        <v>0.045234871204947735</v>
      </c>
      <c r="I24" s="35">
        <v>5193</v>
      </c>
      <c r="J24" s="9">
        <v>5165</v>
      </c>
      <c r="K24" s="51">
        <f t="shared" si="3"/>
        <v>0.00542110358180059</v>
      </c>
      <c r="L24" s="48">
        <v>394</v>
      </c>
      <c r="M24" s="9">
        <v>429</v>
      </c>
      <c r="N24" s="33">
        <f t="shared" si="4"/>
        <v>-0.0815850815850816</v>
      </c>
      <c r="O24" s="54">
        <v>39</v>
      </c>
      <c r="P24" s="10">
        <v>39</v>
      </c>
      <c r="Q24" s="51">
        <f t="shared" si="8"/>
        <v>0</v>
      </c>
      <c r="R24" s="59">
        <f t="shared" si="1"/>
        <v>5626</v>
      </c>
      <c r="S24" s="10">
        <f t="shared" si="1"/>
        <v>5633</v>
      </c>
      <c r="T24" s="33">
        <f t="shared" si="6"/>
        <v>-0.001242677081484067</v>
      </c>
      <c r="U24" s="57">
        <f t="shared" si="7"/>
        <v>0.7624511553317265</v>
      </c>
      <c r="V24" s="22">
        <v>0.7933579335793358</v>
      </c>
      <c r="W24" s="51">
        <f t="shared" si="5"/>
        <v>-0.03895691583768435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7977.916666667</v>
      </c>
      <c r="G25" s="9">
        <v>7647.499984</v>
      </c>
      <c r="H25" s="33">
        <f t="shared" si="2"/>
        <v>0.04320584287130358</v>
      </c>
      <c r="I25" s="35">
        <v>6578</v>
      </c>
      <c r="J25" s="9">
        <v>6506</v>
      </c>
      <c r="K25" s="51">
        <f t="shared" si="3"/>
        <v>0.011066707654472818</v>
      </c>
      <c r="L25" s="48">
        <v>386</v>
      </c>
      <c r="M25" s="9">
        <v>454</v>
      </c>
      <c r="N25" s="33">
        <f t="shared" si="4"/>
        <v>-0.14977973568281944</v>
      </c>
      <c r="O25" s="54">
        <v>75</v>
      </c>
      <c r="P25" s="10">
        <v>75</v>
      </c>
      <c r="Q25" s="51">
        <f t="shared" si="8"/>
        <v>0</v>
      </c>
      <c r="R25" s="59">
        <f t="shared" si="1"/>
        <v>7039</v>
      </c>
      <c r="S25" s="10">
        <f t="shared" si="1"/>
        <v>7035</v>
      </c>
      <c r="T25" s="33">
        <f t="shared" si="6"/>
        <v>0.0005685856432124936</v>
      </c>
      <c r="U25" s="57">
        <f t="shared" si="7"/>
        <v>0.8823105447328194</v>
      </c>
      <c r="V25" s="22">
        <v>0.9255138107082079</v>
      </c>
      <c r="W25" s="51">
        <f t="shared" si="5"/>
        <v>-0.04668030393012623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121252.666666667</v>
      </c>
      <c r="G26" s="9">
        <v>116191.9401</v>
      </c>
      <c r="H26" s="33">
        <f t="shared" si="2"/>
        <v>0.04355488480794367</v>
      </c>
      <c r="I26" s="35">
        <v>102779</v>
      </c>
      <c r="J26" s="9">
        <v>102226</v>
      </c>
      <c r="K26" s="51">
        <f t="shared" si="3"/>
        <v>0.005409582689335446</v>
      </c>
      <c r="L26" s="48">
        <v>28339</v>
      </c>
      <c r="M26" s="9">
        <v>29061</v>
      </c>
      <c r="N26" s="33">
        <f t="shared" si="4"/>
        <v>-0.02484429303878055</v>
      </c>
      <c r="O26" s="54">
        <v>2724</v>
      </c>
      <c r="P26" s="10">
        <v>2753</v>
      </c>
      <c r="Q26" s="51">
        <f t="shared" si="8"/>
        <v>-0.01053396294950959</v>
      </c>
      <c r="R26" s="59">
        <f t="shared" si="1"/>
        <v>133842</v>
      </c>
      <c r="S26" s="10">
        <f t="shared" si="1"/>
        <v>134040</v>
      </c>
      <c r="T26" s="33">
        <f t="shared" si="6"/>
        <v>-0.0014771709937332345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10752.833333333</v>
      </c>
      <c r="G27" s="9">
        <v>10081.99955</v>
      </c>
      <c r="H27" s="33">
        <f t="shared" si="2"/>
        <v>0.06653777160037655</v>
      </c>
      <c r="I27" s="35">
        <v>11274</v>
      </c>
      <c r="J27" s="9">
        <v>11212</v>
      </c>
      <c r="K27" s="51">
        <f t="shared" si="3"/>
        <v>0.005529789511238059</v>
      </c>
      <c r="L27" s="48">
        <v>499</v>
      </c>
      <c r="M27" s="9">
        <v>553</v>
      </c>
      <c r="N27" s="33">
        <f t="shared" si="4"/>
        <v>-0.0976491862567812</v>
      </c>
      <c r="O27" s="54">
        <v>81</v>
      </c>
      <c r="P27" s="10">
        <v>82</v>
      </c>
      <c r="Q27" s="51">
        <f t="shared" si="8"/>
        <v>-0.012195121951219523</v>
      </c>
      <c r="R27" s="59">
        <f t="shared" si="1"/>
        <v>11854</v>
      </c>
      <c r="S27" s="10">
        <f t="shared" si="1"/>
        <v>11847</v>
      </c>
      <c r="T27" s="33">
        <f t="shared" si="6"/>
        <v>0.0005908668861314137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8894.833333333</v>
      </c>
      <c r="G28" s="9">
        <v>8383.999761</v>
      </c>
      <c r="H28" s="33">
        <f t="shared" si="2"/>
        <v>0.06092957858959558</v>
      </c>
      <c r="I28" s="35">
        <v>7344</v>
      </c>
      <c r="J28" s="9">
        <v>7274</v>
      </c>
      <c r="K28" s="51">
        <f t="shared" si="3"/>
        <v>0.009623315919714104</v>
      </c>
      <c r="L28" s="48">
        <v>515</v>
      </c>
      <c r="M28" s="9">
        <v>586</v>
      </c>
      <c r="N28" s="33">
        <f t="shared" si="4"/>
        <v>-0.12116040955631402</v>
      </c>
      <c r="O28" s="54">
        <v>122</v>
      </c>
      <c r="P28" s="10">
        <v>128</v>
      </c>
      <c r="Q28" s="51">
        <f t="shared" si="8"/>
        <v>-0.046875</v>
      </c>
      <c r="R28" s="59">
        <f t="shared" si="1"/>
        <v>7981</v>
      </c>
      <c r="S28" s="10">
        <f t="shared" si="1"/>
        <v>7988</v>
      </c>
      <c r="T28" s="33">
        <f t="shared" si="6"/>
        <v>-0.0008763144717075511</v>
      </c>
      <c r="U28" s="57">
        <f t="shared" si="7"/>
        <v>0.8972624557327624</v>
      </c>
      <c r="V28" s="22">
        <v>0.9476827520305782</v>
      </c>
      <c r="W28" s="51">
        <f t="shared" si="5"/>
        <v>-0.05320377118796493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18229.916666667</v>
      </c>
      <c r="G29" s="14">
        <v>17261.49837</v>
      </c>
      <c r="H29" s="34">
        <f t="shared" si="2"/>
        <v>0.05610279454940481</v>
      </c>
      <c r="I29" s="36">
        <v>15889</v>
      </c>
      <c r="J29" s="14">
        <v>15845</v>
      </c>
      <c r="K29" s="52">
        <f t="shared" si="3"/>
        <v>0.002776901230672202</v>
      </c>
      <c r="L29" s="49">
        <v>1142</v>
      </c>
      <c r="M29" s="14">
        <v>1196</v>
      </c>
      <c r="N29" s="34">
        <f t="shared" si="4"/>
        <v>-0.04515050167224077</v>
      </c>
      <c r="O29" s="55">
        <v>86</v>
      </c>
      <c r="P29" s="15">
        <v>87</v>
      </c>
      <c r="Q29" s="52">
        <f t="shared" si="8"/>
        <v>-0.011494252873563204</v>
      </c>
      <c r="R29" s="60">
        <f t="shared" si="1"/>
        <v>17117</v>
      </c>
      <c r="S29" s="15">
        <f t="shared" si="1"/>
        <v>17128</v>
      </c>
      <c r="T29" s="34">
        <f t="shared" si="6"/>
        <v>-0.0006422232601588362</v>
      </c>
      <c r="U29" s="58">
        <f t="shared" si="7"/>
        <v>0.9389510831554188</v>
      </c>
      <c r="V29" s="24">
        <v>0.9901357781130323</v>
      </c>
      <c r="W29" s="52">
        <f t="shared" si="5"/>
        <v>-0.0516946221811716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7758.5</v>
      </c>
      <c r="G30" s="41">
        <v>7456.999732</v>
      </c>
      <c r="H30" s="44">
        <f t="shared" si="2"/>
        <v>0.040431846430968754</v>
      </c>
      <c r="I30" s="40">
        <v>5598</v>
      </c>
      <c r="J30" s="41">
        <v>5569</v>
      </c>
      <c r="K30" s="50">
        <f t="shared" si="3"/>
        <v>0.005207398096606308</v>
      </c>
      <c r="L30" s="75">
        <v>239</v>
      </c>
      <c r="M30" s="41">
        <v>268</v>
      </c>
      <c r="N30" s="44">
        <f t="shared" si="4"/>
        <v>-0.10820895522388063</v>
      </c>
      <c r="O30" s="53">
        <v>30</v>
      </c>
      <c r="P30" s="42">
        <v>30</v>
      </c>
      <c r="Q30" s="50">
        <v>0</v>
      </c>
      <c r="R30" s="76">
        <f t="shared" si="1"/>
        <v>5867</v>
      </c>
      <c r="S30" s="42">
        <f t="shared" si="1"/>
        <v>5867</v>
      </c>
      <c r="T30" s="44">
        <f t="shared" si="6"/>
        <v>0</v>
      </c>
      <c r="U30" s="56">
        <f t="shared" si="7"/>
        <v>0.756202874266933</v>
      </c>
      <c r="V30" s="43">
        <v>0.7914093959731544</v>
      </c>
      <c r="W30" s="50">
        <f t="shared" si="5"/>
        <v>-0.04448585256298332</v>
      </c>
      <c r="X30" s="104">
        <f>SUM(U30:U33)/4</f>
        <v>0.8067246243424981</v>
      </c>
      <c r="Y30" s="105">
        <f>SUM(V30:V33)/4</f>
        <v>0.8482137209220426</v>
      </c>
      <c r="Z30" s="106">
        <f>(X30/Y30)-1</f>
        <v>-0.048913493800175956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14862.916666667</v>
      </c>
      <c r="G31" s="9">
        <v>13839.99967</v>
      </c>
      <c r="H31" s="33">
        <f t="shared" si="2"/>
        <v>0.07391018938275762</v>
      </c>
      <c r="I31" s="35">
        <v>11421</v>
      </c>
      <c r="J31" s="9">
        <v>11415</v>
      </c>
      <c r="K31" s="51">
        <f t="shared" si="3"/>
        <v>0.0005256241787121585</v>
      </c>
      <c r="L31" s="48">
        <v>801</v>
      </c>
      <c r="M31" s="9">
        <v>810</v>
      </c>
      <c r="N31" s="33">
        <f t="shared" si="4"/>
        <v>-0.011111111111111072</v>
      </c>
      <c r="O31" s="54">
        <v>305</v>
      </c>
      <c r="P31" s="10">
        <v>310</v>
      </c>
      <c r="Q31" s="51">
        <f aca="true" t="shared" si="9" ref="Q31:Q66">(O31/P31)-1</f>
        <v>-0.016129032258064502</v>
      </c>
      <c r="R31" s="59">
        <f t="shared" si="1"/>
        <v>12527</v>
      </c>
      <c r="S31" s="10">
        <f t="shared" si="1"/>
        <v>12535</v>
      </c>
      <c r="T31" s="33">
        <f t="shared" si="6"/>
        <v>-0.0006382130035899047</v>
      </c>
      <c r="U31" s="57">
        <f t="shared" si="7"/>
        <v>0.8428359171315445</v>
      </c>
      <c r="V31" s="22">
        <v>0.9137544316619637</v>
      </c>
      <c r="W31" s="51">
        <f t="shared" si="5"/>
        <v>-0.07761222498415743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6663.416666667</v>
      </c>
      <c r="G32" s="9">
        <v>6489.496745</v>
      </c>
      <c r="H32" s="33">
        <f t="shared" si="2"/>
        <v>0.026800217104816504</v>
      </c>
      <c r="I32" s="35">
        <v>4307</v>
      </c>
      <c r="J32" s="9">
        <v>4253</v>
      </c>
      <c r="K32" s="51">
        <f t="shared" si="3"/>
        <v>0.0126969198213025</v>
      </c>
      <c r="L32" s="48">
        <v>201</v>
      </c>
      <c r="M32" s="9">
        <v>254</v>
      </c>
      <c r="N32" s="33">
        <f t="shared" si="4"/>
        <v>-0.2086614173228346</v>
      </c>
      <c r="O32" s="54">
        <v>80</v>
      </c>
      <c r="P32" s="10">
        <v>86</v>
      </c>
      <c r="Q32" s="51">
        <f t="shared" si="9"/>
        <v>-0.06976744186046513</v>
      </c>
      <c r="R32" s="59">
        <f t="shared" si="1"/>
        <v>4588</v>
      </c>
      <c r="S32" s="10">
        <f t="shared" si="1"/>
        <v>4593</v>
      </c>
      <c r="T32" s="33">
        <f t="shared" si="6"/>
        <v>-0.0010886131069017813</v>
      </c>
      <c r="U32" s="57">
        <f t="shared" si="7"/>
        <v>0.6885356611347688</v>
      </c>
      <c r="V32" s="22">
        <v>0.6985793699814701</v>
      </c>
      <c r="W32" s="51">
        <f t="shared" si="5"/>
        <v>-0.01437733388400475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9791.083333333</v>
      </c>
      <c r="G33" s="90">
        <v>9293.997364</v>
      </c>
      <c r="H33" s="91">
        <f t="shared" si="2"/>
        <v>0.05348462559914702</v>
      </c>
      <c r="I33" s="92">
        <v>8644</v>
      </c>
      <c r="J33" s="90">
        <v>8598</v>
      </c>
      <c r="K33" s="93">
        <f t="shared" si="3"/>
        <v>0.005350081414282393</v>
      </c>
      <c r="L33" s="89">
        <v>393</v>
      </c>
      <c r="M33" s="90">
        <v>429</v>
      </c>
      <c r="N33" s="91">
        <f t="shared" si="4"/>
        <v>-0.08391608391608396</v>
      </c>
      <c r="O33" s="94">
        <v>160</v>
      </c>
      <c r="P33" s="95">
        <v>168</v>
      </c>
      <c r="Q33" s="93">
        <f t="shared" si="9"/>
        <v>-0.04761904761904767</v>
      </c>
      <c r="R33" s="96">
        <f t="shared" si="1"/>
        <v>9197</v>
      </c>
      <c r="S33" s="95">
        <f t="shared" si="1"/>
        <v>9195</v>
      </c>
      <c r="T33" s="91">
        <f t="shared" si="6"/>
        <v>0.0002175095160412699</v>
      </c>
      <c r="U33" s="97">
        <f t="shared" si="7"/>
        <v>0.9393240448367457</v>
      </c>
      <c r="V33" s="98">
        <v>0.9891116860715826</v>
      </c>
      <c r="W33" s="93">
        <f t="shared" si="5"/>
        <v>-0.05033571227186351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9103.916666667</v>
      </c>
      <c r="G34" s="4">
        <v>8439.49963</v>
      </c>
      <c r="H34" s="79">
        <f t="shared" si="2"/>
        <v>0.0787270650863221</v>
      </c>
      <c r="I34" s="80">
        <v>5906</v>
      </c>
      <c r="J34" s="4">
        <v>5912</v>
      </c>
      <c r="K34" s="81">
        <f t="shared" si="3"/>
        <v>-0.0010148849797022574</v>
      </c>
      <c r="L34" s="78">
        <v>373</v>
      </c>
      <c r="M34" s="4">
        <v>365</v>
      </c>
      <c r="N34" s="79">
        <f t="shared" si="4"/>
        <v>0.021917808219177992</v>
      </c>
      <c r="O34" s="82">
        <v>60</v>
      </c>
      <c r="P34" s="5">
        <v>60</v>
      </c>
      <c r="Q34" s="81">
        <f t="shared" si="9"/>
        <v>0</v>
      </c>
      <c r="R34" s="83">
        <f t="shared" si="1"/>
        <v>6339</v>
      </c>
      <c r="S34" s="5">
        <f t="shared" si="1"/>
        <v>6337</v>
      </c>
      <c r="T34" s="79">
        <f t="shared" si="6"/>
        <v>0.00031560675398445426</v>
      </c>
      <c r="U34" s="84">
        <f t="shared" si="7"/>
        <v>0.6962937197359855</v>
      </c>
      <c r="V34" s="23">
        <v>0.7597009611961553</v>
      </c>
      <c r="W34" s="81">
        <f t="shared" si="5"/>
        <v>-0.0834634213971962</v>
      </c>
      <c r="X34" s="104">
        <f>SUM(U34:U38)/5</f>
        <v>0.8209260460915144</v>
      </c>
      <c r="Y34" s="105">
        <f>SUM(V34:V38)/5</f>
        <v>0.8689352093530687</v>
      </c>
      <c r="Z34" s="106">
        <f>(X34/Y34)-1</f>
        <v>-0.055250567297529085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24997.166666667</v>
      </c>
      <c r="G35" s="9">
        <v>23983.99166</v>
      </c>
      <c r="H35" s="33">
        <f t="shared" si="2"/>
        <v>0.04224380249250803</v>
      </c>
      <c r="I35" s="35">
        <v>18072</v>
      </c>
      <c r="J35" s="9">
        <v>17991</v>
      </c>
      <c r="K35" s="51">
        <f t="shared" si="3"/>
        <v>0.004502251125562795</v>
      </c>
      <c r="L35" s="48">
        <v>1193</v>
      </c>
      <c r="M35" s="9">
        <v>1293</v>
      </c>
      <c r="N35" s="33">
        <f t="shared" si="4"/>
        <v>-0.07733952049497295</v>
      </c>
      <c r="O35" s="54">
        <v>198</v>
      </c>
      <c r="P35" s="10">
        <v>205</v>
      </c>
      <c r="Q35" s="51">
        <f t="shared" si="9"/>
        <v>-0.034146341463414664</v>
      </c>
      <c r="R35" s="59">
        <f aca="true" t="shared" si="10" ref="R35:S66">I35+L35+O35</f>
        <v>19463</v>
      </c>
      <c r="S35" s="10">
        <f t="shared" si="10"/>
        <v>19489</v>
      </c>
      <c r="T35" s="33">
        <f t="shared" si="6"/>
        <v>-0.001334085894607262</v>
      </c>
      <c r="U35" s="57">
        <f t="shared" si="7"/>
        <v>0.7786082422674466</v>
      </c>
      <c r="V35" s="22">
        <v>0.819469396281596</v>
      </c>
      <c r="W35" s="51">
        <f t="shared" si="5"/>
        <v>-0.04986294082434306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33375.166666667</v>
      </c>
      <c r="G36" s="9">
        <v>31828.49755</v>
      </c>
      <c r="H36" s="33">
        <f t="shared" si="2"/>
        <v>0.048593846261115736</v>
      </c>
      <c r="I36" s="35">
        <v>27212</v>
      </c>
      <c r="J36" s="9">
        <v>27104</v>
      </c>
      <c r="K36" s="51">
        <f t="shared" si="3"/>
        <v>0.003984651711924414</v>
      </c>
      <c r="L36" s="48">
        <v>3946</v>
      </c>
      <c r="M36" s="9">
        <v>4043</v>
      </c>
      <c r="N36" s="33">
        <f t="shared" si="4"/>
        <v>-0.02399208508533268</v>
      </c>
      <c r="O36" s="54">
        <v>692</v>
      </c>
      <c r="P36" s="10">
        <v>696</v>
      </c>
      <c r="Q36" s="51">
        <f t="shared" si="9"/>
        <v>-0.005747126436781658</v>
      </c>
      <c r="R36" s="59">
        <f t="shared" si="10"/>
        <v>31850</v>
      </c>
      <c r="S36" s="10">
        <f t="shared" si="10"/>
        <v>31843</v>
      </c>
      <c r="T36" s="33">
        <f t="shared" si="6"/>
        <v>0.00021982853374358235</v>
      </c>
      <c r="U36" s="57">
        <f t="shared" si="7"/>
        <v>0.9543023505500502</v>
      </c>
      <c r="V36" s="22">
        <v>0.9951538800427969</v>
      </c>
      <c r="W36" s="51">
        <f t="shared" si="5"/>
        <v>-0.041050464970291745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19345.333333333</v>
      </c>
      <c r="G37" s="9">
        <v>18437.99997</v>
      </c>
      <c r="H37" s="33">
        <f t="shared" si="2"/>
        <v>0.04920996663462951</v>
      </c>
      <c r="I37" s="35">
        <v>14353</v>
      </c>
      <c r="J37" s="9">
        <v>14315</v>
      </c>
      <c r="K37" s="51">
        <f t="shared" si="3"/>
        <v>0.0026545581557806397</v>
      </c>
      <c r="L37" s="48">
        <v>678</v>
      </c>
      <c r="M37" s="9">
        <v>723</v>
      </c>
      <c r="N37" s="33">
        <f t="shared" si="4"/>
        <v>-0.06224066390041494</v>
      </c>
      <c r="O37" s="54">
        <v>179</v>
      </c>
      <c r="P37" s="10">
        <v>184</v>
      </c>
      <c r="Q37" s="51">
        <f t="shared" si="9"/>
        <v>-0.02717391304347827</v>
      </c>
      <c r="R37" s="59">
        <f t="shared" si="10"/>
        <v>15210</v>
      </c>
      <c r="S37" s="10">
        <f t="shared" si="10"/>
        <v>15222</v>
      </c>
      <c r="T37" s="33">
        <f t="shared" si="6"/>
        <v>-0.0007883326763894472</v>
      </c>
      <c r="U37" s="57">
        <f t="shared" si="7"/>
        <v>0.7862361292990693</v>
      </c>
      <c r="V37" s="22">
        <v>0.831441759435243</v>
      </c>
      <c r="W37" s="51">
        <f t="shared" si="5"/>
        <v>-0.05437017039759906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7139.083333333</v>
      </c>
      <c r="G38" s="14">
        <v>6829.498517</v>
      </c>
      <c r="H38" s="34">
        <f t="shared" si="2"/>
        <v>0.045330534235036524</v>
      </c>
      <c r="I38" s="36">
        <v>5997</v>
      </c>
      <c r="J38" s="14">
        <v>5993</v>
      </c>
      <c r="K38" s="52">
        <f t="shared" si="3"/>
        <v>0.0006674453529116331</v>
      </c>
      <c r="L38" s="49">
        <v>288</v>
      </c>
      <c r="M38" s="14">
        <v>301</v>
      </c>
      <c r="N38" s="34">
        <f t="shared" si="4"/>
        <v>-0.04318936877076407</v>
      </c>
      <c r="O38" s="55">
        <v>63</v>
      </c>
      <c r="P38" s="15">
        <v>65</v>
      </c>
      <c r="Q38" s="52">
        <f t="shared" si="9"/>
        <v>-0.03076923076923077</v>
      </c>
      <c r="R38" s="60">
        <f t="shared" si="10"/>
        <v>6348</v>
      </c>
      <c r="S38" s="15">
        <f t="shared" si="10"/>
        <v>6359</v>
      </c>
      <c r="T38" s="34">
        <f t="shared" si="6"/>
        <v>-0.0017298317345494363</v>
      </c>
      <c r="U38" s="58">
        <f t="shared" si="7"/>
        <v>0.8891897886050212</v>
      </c>
      <c r="V38" s="24">
        <v>0.9389100498095517</v>
      </c>
      <c r="W38" s="52">
        <f t="shared" si="5"/>
        <v>-0.052955297703561444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9086.333333333</v>
      </c>
      <c r="G39" s="41">
        <v>8622.49987</v>
      </c>
      <c r="H39" s="44">
        <f t="shared" si="2"/>
        <v>0.0537933859467834</v>
      </c>
      <c r="I39" s="40">
        <v>6081</v>
      </c>
      <c r="J39" s="41">
        <v>6061</v>
      </c>
      <c r="K39" s="50">
        <f t="shared" si="3"/>
        <v>0.003299785513941611</v>
      </c>
      <c r="L39" s="75">
        <v>390</v>
      </c>
      <c r="M39" s="41">
        <v>423</v>
      </c>
      <c r="N39" s="44">
        <f t="shared" si="4"/>
        <v>-0.07801418439716312</v>
      </c>
      <c r="O39" s="53">
        <v>149</v>
      </c>
      <c r="P39" s="42">
        <v>151</v>
      </c>
      <c r="Q39" s="50">
        <f t="shared" si="9"/>
        <v>-0.013245033112582738</v>
      </c>
      <c r="R39" s="76">
        <f t="shared" si="10"/>
        <v>6620</v>
      </c>
      <c r="S39" s="42">
        <f t="shared" si="10"/>
        <v>6635</v>
      </c>
      <c r="T39" s="44">
        <f t="shared" si="6"/>
        <v>-0.0022607385079125297</v>
      </c>
      <c r="U39" s="56">
        <f t="shared" si="7"/>
        <v>0.728566711911689</v>
      </c>
      <c r="V39" s="43">
        <v>0.7869918699186992</v>
      </c>
      <c r="W39" s="50">
        <f t="shared" si="5"/>
        <v>-0.07423857887254393</v>
      </c>
      <c r="X39" s="104">
        <f>SUM(U39:U42)/4</f>
        <v>0.7641969475710071</v>
      </c>
      <c r="Y39" s="105">
        <f>SUM(V39:V42)/4</f>
        <v>0.8179447802858864</v>
      </c>
      <c r="Z39" s="106">
        <f>(X39/Y39)-1</f>
        <v>-0.06571083282186041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14446.666666667</v>
      </c>
      <c r="G40" s="9">
        <v>13776.99561</v>
      </c>
      <c r="H40" s="33">
        <f t="shared" si="2"/>
        <v>0.048607916821931996</v>
      </c>
      <c r="I40" s="35">
        <v>8051</v>
      </c>
      <c r="J40" s="9">
        <v>8000</v>
      </c>
      <c r="K40" s="51">
        <f t="shared" si="3"/>
        <v>0.0063750000000000195</v>
      </c>
      <c r="L40" s="48">
        <v>598</v>
      </c>
      <c r="M40" s="9">
        <v>647</v>
      </c>
      <c r="N40" s="33">
        <f t="shared" si="4"/>
        <v>-0.07573415765069547</v>
      </c>
      <c r="O40" s="54">
        <v>143</v>
      </c>
      <c r="P40" s="10">
        <v>143</v>
      </c>
      <c r="Q40" s="51">
        <f t="shared" si="9"/>
        <v>0</v>
      </c>
      <c r="R40" s="59">
        <f t="shared" si="10"/>
        <v>8792</v>
      </c>
      <c r="S40" s="10">
        <f t="shared" si="10"/>
        <v>8790</v>
      </c>
      <c r="T40" s="33">
        <f t="shared" si="6"/>
        <v>0.00022753128555175195</v>
      </c>
      <c r="U40" s="57">
        <f t="shared" si="7"/>
        <v>0.608583294877697</v>
      </c>
      <c r="V40" s="22">
        <v>0.6414545454545455</v>
      </c>
      <c r="W40" s="51">
        <f t="shared" si="5"/>
        <v>-0.051244863427626575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10557.833333333</v>
      </c>
      <c r="G41" s="9">
        <v>10044.99283</v>
      </c>
      <c r="H41" s="33">
        <f t="shared" si="2"/>
        <v>0.0510543423984704</v>
      </c>
      <c r="I41" s="35">
        <v>8295</v>
      </c>
      <c r="J41" s="9">
        <v>8259</v>
      </c>
      <c r="K41" s="51">
        <f t="shared" si="3"/>
        <v>0.004358881220486666</v>
      </c>
      <c r="L41" s="48">
        <v>424</v>
      </c>
      <c r="M41" s="9">
        <v>466</v>
      </c>
      <c r="N41" s="33">
        <f t="shared" si="4"/>
        <v>-0.09012875536480691</v>
      </c>
      <c r="O41" s="54">
        <v>152</v>
      </c>
      <c r="P41" s="10">
        <v>154</v>
      </c>
      <c r="Q41" s="51">
        <f t="shared" si="9"/>
        <v>-0.012987012987012991</v>
      </c>
      <c r="R41" s="59">
        <f t="shared" si="10"/>
        <v>8871</v>
      </c>
      <c r="S41" s="10">
        <f t="shared" si="10"/>
        <v>8879</v>
      </c>
      <c r="T41" s="33">
        <f t="shared" si="6"/>
        <v>-0.0009010023651312427</v>
      </c>
      <c r="U41" s="57">
        <f t="shared" si="7"/>
        <v>0.8402292136960186</v>
      </c>
      <c r="V41" s="22">
        <v>0.8940225526394572</v>
      </c>
      <c r="W41" s="51">
        <f t="shared" si="5"/>
        <v>-0.06017000218240853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21326.833333333</v>
      </c>
      <c r="G42" s="90">
        <v>19813.99977</v>
      </c>
      <c r="H42" s="91">
        <f t="shared" si="2"/>
        <v>0.07635175032269625</v>
      </c>
      <c r="I42" s="92">
        <v>16773</v>
      </c>
      <c r="J42" s="90">
        <v>16694</v>
      </c>
      <c r="K42" s="93">
        <f t="shared" si="3"/>
        <v>0.004732239127830384</v>
      </c>
      <c r="L42" s="89">
        <v>1552</v>
      </c>
      <c r="M42" s="90">
        <v>1641</v>
      </c>
      <c r="N42" s="91">
        <f t="shared" si="4"/>
        <v>-0.05423522242535039</v>
      </c>
      <c r="O42" s="94">
        <v>430</v>
      </c>
      <c r="P42" s="95">
        <v>430</v>
      </c>
      <c r="Q42" s="93">
        <f t="shared" si="9"/>
        <v>0</v>
      </c>
      <c r="R42" s="96">
        <f t="shared" si="10"/>
        <v>18755</v>
      </c>
      <c r="S42" s="95">
        <f t="shared" si="10"/>
        <v>18765</v>
      </c>
      <c r="T42" s="91">
        <f t="shared" si="6"/>
        <v>-0.0005329070077271236</v>
      </c>
      <c r="U42" s="97">
        <f t="shared" si="7"/>
        <v>0.8794085697986243</v>
      </c>
      <c r="V42" s="98">
        <v>0.9493101531308434</v>
      </c>
      <c r="W42" s="93">
        <f t="shared" si="5"/>
        <v>-0.07363408376249048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14909.416666667</v>
      </c>
      <c r="G43" s="4">
        <v>14199.4945</v>
      </c>
      <c r="H43" s="79">
        <f t="shared" si="2"/>
        <v>0.049996298577178244</v>
      </c>
      <c r="I43" s="80">
        <v>6277</v>
      </c>
      <c r="J43" s="4">
        <v>6228</v>
      </c>
      <c r="K43" s="81">
        <f t="shared" si="3"/>
        <v>0.007867694283879345</v>
      </c>
      <c r="L43" s="78">
        <v>306</v>
      </c>
      <c r="M43" s="4">
        <v>359</v>
      </c>
      <c r="N43" s="79">
        <f t="shared" si="4"/>
        <v>-0.14763231197771587</v>
      </c>
      <c r="O43" s="82">
        <v>167</v>
      </c>
      <c r="P43" s="5">
        <v>167</v>
      </c>
      <c r="Q43" s="81">
        <f t="shared" si="9"/>
        <v>0</v>
      </c>
      <c r="R43" s="83">
        <f t="shared" si="10"/>
        <v>6750</v>
      </c>
      <c r="S43" s="5">
        <f t="shared" si="10"/>
        <v>6754</v>
      </c>
      <c r="T43" s="79">
        <f t="shared" si="6"/>
        <v>-0.0005922416345869319</v>
      </c>
      <c r="U43" s="84">
        <f t="shared" si="7"/>
        <v>0.45273401038492556</v>
      </c>
      <c r="V43" s="23">
        <v>0.47706422018348627</v>
      </c>
      <c r="W43" s="81">
        <f t="shared" si="5"/>
        <v>-0.05099986284698299</v>
      </c>
      <c r="X43" s="104">
        <f>SUM(U43:U44)/2</f>
        <v>0.5847419522141847</v>
      </c>
      <c r="Y43" s="105">
        <f>SUM(V43:V44)/2</f>
        <v>0.6082382416136258</v>
      </c>
      <c r="Z43" s="106">
        <f>(X43/Y43)-1</f>
        <v>-0.03863007583526257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266422.083333333</v>
      </c>
      <c r="G44" s="14">
        <v>257859.8983</v>
      </c>
      <c r="H44" s="34">
        <f t="shared" si="2"/>
        <v>0.033204794889710065</v>
      </c>
      <c r="I44" s="36">
        <v>161490</v>
      </c>
      <c r="J44" s="14">
        <v>160320</v>
      </c>
      <c r="K44" s="52">
        <f t="shared" si="3"/>
        <v>0.0072979041916168</v>
      </c>
      <c r="L44" s="49">
        <v>24305</v>
      </c>
      <c r="M44" s="14">
        <v>25548</v>
      </c>
      <c r="N44" s="34">
        <f t="shared" si="4"/>
        <v>-0.04865351495224679</v>
      </c>
      <c r="O44" s="55">
        <v>5163</v>
      </c>
      <c r="P44" s="15">
        <v>5149</v>
      </c>
      <c r="Q44" s="52">
        <f t="shared" si="9"/>
        <v>0.002718974558166609</v>
      </c>
      <c r="R44" s="60">
        <f t="shared" si="10"/>
        <v>190958</v>
      </c>
      <c r="S44" s="15">
        <f t="shared" si="10"/>
        <v>191017</v>
      </c>
      <c r="T44" s="34">
        <f t="shared" si="6"/>
        <v>-0.0003088730322432509</v>
      </c>
      <c r="U44" s="58">
        <f t="shared" si="7"/>
        <v>0.7167498940434438</v>
      </c>
      <c r="V44" s="24">
        <v>0.7394122630437655</v>
      </c>
      <c r="W44" s="52">
        <f t="shared" si="5"/>
        <v>-0.03064916574014176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9421.666666667</v>
      </c>
      <c r="G45" s="41">
        <v>8965.999777</v>
      </c>
      <c r="H45" s="44">
        <f t="shared" si="2"/>
        <v>0.050821648561256705</v>
      </c>
      <c r="I45" s="40">
        <v>6653</v>
      </c>
      <c r="J45" s="41">
        <v>6621</v>
      </c>
      <c r="K45" s="50">
        <f t="shared" si="3"/>
        <v>0.004833106781452878</v>
      </c>
      <c r="L45" s="75">
        <v>413</v>
      </c>
      <c r="M45" s="41">
        <v>441</v>
      </c>
      <c r="N45" s="44">
        <f t="shared" si="4"/>
        <v>-0.06349206349206349</v>
      </c>
      <c r="O45" s="53">
        <v>130</v>
      </c>
      <c r="P45" s="42">
        <v>129</v>
      </c>
      <c r="Q45" s="50">
        <f t="shared" si="9"/>
        <v>0.007751937984496138</v>
      </c>
      <c r="R45" s="76">
        <f t="shared" si="10"/>
        <v>7196</v>
      </c>
      <c r="S45" s="42">
        <f t="shared" si="10"/>
        <v>7191</v>
      </c>
      <c r="T45" s="44">
        <f t="shared" si="6"/>
        <v>0.0006953135864273818</v>
      </c>
      <c r="U45" s="56">
        <f t="shared" si="7"/>
        <v>0.7637714487882269</v>
      </c>
      <c r="V45" s="43">
        <v>0.8104757650212195</v>
      </c>
      <c r="W45" s="50">
        <f t="shared" si="5"/>
        <v>-0.05762580233570569</v>
      </c>
      <c r="X45" s="104">
        <f>SUM(U45:U46)/2</f>
        <v>0.8761818110047492</v>
      </c>
      <c r="Y45" s="105">
        <f>SUM(V45:V46)/2</f>
        <v>0.9052378825106098</v>
      </c>
      <c r="Z45" s="106">
        <f>(X45/Y45)-1</f>
        <v>-0.032097719358889054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20636.416666667</v>
      </c>
      <c r="G46" s="90">
        <v>20113.99642</v>
      </c>
      <c r="H46" s="91">
        <f t="shared" si="2"/>
        <v>0.025972971047540705</v>
      </c>
      <c r="I46" s="92">
        <v>18892</v>
      </c>
      <c r="J46" s="90">
        <v>18740</v>
      </c>
      <c r="K46" s="93">
        <f t="shared" si="3"/>
        <v>0.008110992529348993</v>
      </c>
      <c r="L46" s="89">
        <v>1046</v>
      </c>
      <c r="M46" s="90">
        <v>1205</v>
      </c>
      <c r="N46" s="91">
        <f t="shared" si="4"/>
        <v>-0.13195020746887964</v>
      </c>
      <c r="O46" s="94">
        <v>463</v>
      </c>
      <c r="P46" s="95">
        <v>469</v>
      </c>
      <c r="Q46" s="93">
        <f t="shared" si="9"/>
        <v>-0.01279317697228144</v>
      </c>
      <c r="R46" s="96">
        <f t="shared" si="10"/>
        <v>20401</v>
      </c>
      <c r="S46" s="95">
        <f t="shared" si="10"/>
        <v>20414</v>
      </c>
      <c r="T46" s="91">
        <f t="shared" si="6"/>
        <v>-0.0006368178700891791</v>
      </c>
      <c r="U46" s="97">
        <f t="shared" si="7"/>
        <v>0.9885921732212717</v>
      </c>
      <c r="V46" s="98">
        <v>1</v>
      </c>
      <c r="W46" s="93">
        <f t="shared" si="5"/>
        <v>-0.011407826778728314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10037.916666667</v>
      </c>
      <c r="G47" s="4">
        <v>9343.998662</v>
      </c>
      <c r="H47" s="79">
        <f t="shared" si="2"/>
        <v>0.07426349572255542</v>
      </c>
      <c r="I47" s="80">
        <v>7060</v>
      </c>
      <c r="J47" s="4">
        <v>7035</v>
      </c>
      <c r="K47" s="81">
        <f t="shared" si="3"/>
        <v>0.003553660270078085</v>
      </c>
      <c r="L47" s="78">
        <v>414</v>
      </c>
      <c r="M47" s="4">
        <v>441</v>
      </c>
      <c r="N47" s="79">
        <f t="shared" si="4"/>
        <v>-0.061224489795918324</v>
      </c>
      <c r="O47" s="82">
        <v>194</v>
      </c>
      <c r="P47" s="5">
        <v>196</v>
      </c>
      <c r="Q47" s="81">
        <f t="shared" si="9"/>
        <v>-0.010204081632653073</v>
      </c>
      <c r="R47" s="83">
        <f t="shared" si="10"/>
        <v>7668</v>
      </c>
      <c r="S47" s="5">
        <f t="shared" si="10"/>
        <v>7672</v>
      </c>
      <c r="T47" s="79">
        <f t="shared" si="6"/>
        <v>-0.0005213764337852478</v>
      </c>
      <c r="U47" s="84">
        <f t="shared" si="7"/>
        <v>0.7639035324394748</v>
      </c>
      <c r="V47" s="23">
        <v>0.8212907375643225</v>
      </c>
      <c r="W47" s="81">
        <f t="shared" si="5"/>
        <v>-0.06987440926831723</v>
      </c>
      <c r="X47" s="104">
        <f>SUM(U47:U53)/7</f>
        <v>0.8089321057985359</v>
      </c>
      <c r="Y47" s="105">
        <f>SUM(V47:V53)/7</f>
        <v>0.8602336087048413</v>
      </c>
      <c r="Z47" s="106">
        <f>(X47/Y47)-1</f>
        <v>-0.05963671075760968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6629.75</v>
      </c>
      <c r="G48" s="9">
        <v>6321.495551</v>
      </c>
      <c r="H48" s="33">
        <f t="shared" si="2"/>
        <v>0.04876289898697106</v>
      </c>
      <c r="I48" s="35">
        <v>4652</v>
      </c>
      <c r="J48" s="9">
        <v>4622</v>
      </c>
      <c r="K48" s="51">
        <f t="shared" si="3"/>
        <v>0.006490696668109086</v>
      </c>
      <c r="L48" s="48">
        <v>296</v>
      </c>
      <c r="M48" s="9">
        <v>319</v>
      </c>
      <c r="N48" s="33">
        <f t="shared" si="4"/>
        <v>-0.07210031347962387</v>
      </c>
      <c r="O48" s="54">
        <v>177</v>
      </c>
      <c r="P48" s="10">
        <v>177</v>
      </c>
      <c r="Q48" s="51">
        <f t="shared" si="9"/>
        <v>0</v>
      </c>
      <c r="R48" s="59">
        <f t="shared" si="10"/>
        <v>5125</v>
      </c>
      <c r="S48" s="10">
        <f t="shared" si="10"/>
        <v>5118</v>
      </c>
      <c r="T48" s="33">
        <f t="shared" si="6"/>
        <v>0.0013677217663150554</v>
      </c>
      <c r="U48" s="57">
        <f t="shared" si="7"/>
        <v>0.7730306572646027</v>
      </c>
      <c r="V48" s="22">
        <v>0.8182683158896289</v>
      </c>
      <c r="W48" s="51">
        <f t="shared" si="5"/>
        <v>-0.05528462699407266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8872.75</v>
      </c>
      <c r="G49" s="9">
        <v>8335.499625</v>
      </c>
      <c r="H49" s="33">
        <f t="shared" si="2"/>
        <v>0.06445329004498634</v>
      </c>
      <c r="I49" s="35">
        <v>7304</v>
      </c>
      <c r="J49" s="9">
        <v>7251</v>
      </c>
      <c r="K49" s="51">
        <f t="shared" si="3"/>
        <v>0.007309336643221531</v>
      </c>
      <c r="L49" s="48">
        <v>353</v>
      </c>
      <c r="M49" s="9">
        <v>397</v>
      </c>
      <c r="N49" s="33">
        <f t="shared" si="4"/>
        <v>-0.11083123425692698</v>
      </c>
      <c r="O49" s="54">
        <v>140</v>
      </c>
      <c r="P49" s="10">
        <v>140</v>
      </c>
      <c r="Q49" s="51">
        <f t="shared" si="9"/>
        <v>0</v>
      </c>
      <c r="R49" s="59">
        <f t="shared" si="10"/>
        <v>7797</v>
      </c>
      <c r="S49" s="10">
        <f t="shared" si="10"/>
        <v>7788</v>
      </c>
      <c r="T49" s="33">
        <f t="shared" si="6"/>
        <v>0.0011556240369798854</v>
      </c>
      <c r="U49" s="57">
        <f t="shared" si="7"/>
        <v>0.878757994984644</v>
      </c>
      <c r="V49" s="22">
        <v>0.9455725099122912</v>
      </c>
      <c r="W49" s="51">
        <f t="shared" si="5"/>
        <v>-0.07066038217824755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15057.416666667</v>
      </c>
      <c r="G50" s="9">
        <v>14295.49894</v>
      </c>
      <c r="H50" s="33">
        <f t="shared" si="2"/>
        <v>0.05329773587230946</v>
      </c>
      <c r="I50" s="35">
        <v>12675</v>
      </c>
      <c r="J50" s="9">
        <v>12595</v>
      </c>
      <c r="K50" s="51">
        <f t="shared" si="3"/>
        <v>0.006351726875744257</v>
      </c>
      <c r="L50" s="48">
        <v>613</v>
      </c>
      <c r="M50" s="9">
        <v>690</v>
      </c>
      <c r="N50" s="33">
        <f t="shared" si="4"/>
        <v>-0.11159420289855071</v>
      </c>
      <c r="O50" s="54">
        <v>232</v>
      </c>
      <c r="P50" s="10">
        <v>234</v>
      </c>
      <c r="Q50" s="51">
        <f t="shared" si="9"/>
        <v>-0.008547008547008517</v>
      </c>
      <c r="R50" s="59">
        <f t="shared" si="10"/>
        <v>13520</v>
      </c>
      <c r="S50" s="10">
        <f t="shared" si="10"/>
        <v>13519</v>
      </c>
      <c r="T50" s="33">
        <f t="shared" si="6"/>
        <v>7.396996819286628E-05</v>
      </c>
      <c r="U50" s="57">
        <f t="shared" si="7"/>
        <v>0.8978963855021412</v>
      </c>
      <c r="V50" s="22">
        <v>0.945981923912282</v>
      </c>
      <c r="W50" s="51">
        <f t="shared" si="5"/>
        <v>-0.050831350150195465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19483.416666667</v>
      </c>
      <c r="G51" s="9">
        <v>18695.99398</v>
      </c>
      <c r="H51" s="33">
        <f t="shared" si="2"/>
        <v>0.042117187645082765</v>
      </c>
      <c r="I51" s="35">
        <v>14103</v>
      </c>
      <c r="J51" s="9">
        <v>13985</v>
      </c>
      <c r="K51" s="51">
        <f t="shared" si="3"/>
        <v>0.008437611726850092</v>
      </c>
      <c r="L51" s="48">
        <v>960</v>
      </c>
      <c r="M51" s="9">
        <v>1071</v>
      </c>
      <c r="N51" s="33">
        <f t="shared" si="4"/>
        <v>-0.10364145658263302</v>
      </c>
      <c r="O51" s="54">
        <v>476</v>
      </c>
      <c r="P51" s="10">
        <v>487</v>
      </c>
      <c r="Q51" s="51">
        <f t="shared" si="9"/>
        <v>-0.022587268993839782</v>
      </c>
      <c r="R51" s="59">
        <f t="shared" si="10"/>
        <v>15539</v>
      </c>
      <c r="S51" s="10">
        <f t="shared" si="10"/>
        <v>15543</v>
      </c>
      <c r="T51" s="33">
        <f t="shared" si="6"/>
        <v>-0.0002573505758218797</v>
      </c>
      <c r="U51" s="57">
        <f t="shared" si="7"/>
        <v>0.7975500532504002</v>
      </c>
      <c r="V51" s="22">
        <v>0.8352537649391715</v>
      </c>
      <c r="W51" s="51">
        <f t="shared" si="5"/>
        <v>-0.0451404271030339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9619</v>
      </c>
      <c r="G52" s="9">
        <v>9200.494008</v>
      </c>
      <c r="H52" s="33">
        <f t="shared" si="2"/>
        <v>0.045487339227230805</v>
      </c>
      <c r="I52" s="35">
        <v>6642</v>
      </c>
      <c r="J52" s="9">
        <v>6623</v>
      </c>
      <c r="K52" s="51">
        <f t="shared" si="3"/>
        <v>0.0028687905782878165</v>
      </c>
      <c r="L52" s="48">
        <v>339</v>
      </c>
      <c r="M52" s="9">
        <v>359</v>
      </c>
      <c r="N52" s="33">
        <f t="shared" si="4"/>
        <v>-0.055710306406685284</v>
      </c>
      <c r="O52" s="54">
        <v>95</v>
      </c>
      <c r="P52" s="10">
        <v>94</v>
      </c>
      <c r="Q52" s="51">
        <f t="shared" si="9"/>
        <v>0.010638297872340496</v>
      </c>
      <c r="R52" s="59">
        <f t="shared" si="10"/>
        <v>7076</v>
      </c>
      <c r="S52" s="10">
        <f t="shared" si="10"/>
        <v>7076</v>
      </c>
      <c r="T52" s="33">
        <f t="shared" si="6"/>
        <v>0</v>
      </c>
      <c r="U52" s="57">
        <f t="shared" si="7"/>
        <v>0.7356274040960599</v>
      </c>
      <c r="V52" s="22">
        <v>0.7733957947488833</v>
      </c>
      <c r="W52" s="51">
        <f t="shared" si="5"/>
        <v>-0.048834491872413954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15898.083333333</v>
      </c>
      <c r="G53" s="14">
        <v>14837.49291</v>
      </c>
      <c r="H53" s="34">
        <f t="shared" si="2"/>
        <v>0.07148043337012777</v>
      </c>
      <c r="I53" s="36">
        <v>11698</v>
      </c>
      <c r="J53" s="14">
        <v>11643</v>
      </c>
      <c r="K53" s="52">
        <f t="shared" si="3"/>
        <v>0.004723868418792465</v>
      </c>
      <c r="L53" s="49">
        <v>933</v>
      </c>
      <c r="M53" s="14">
        <v>981</v>
      </c>
      <c r="N53" s="34">
        <f t="shared" si="4"/>
        <v>-0.04892966360856266</v>
      </c>
      <c r="O53" s="55">
        <v>338</v>
      </c>
      <c r="P53" s="15">
        <v>337</v>
      </c>
      <c r="Q53" s="52">
        <f t="shared" si="9"/>
        <v>0.0029673590504450953</v>
      </c>
      <c r="R53" s="60">
        <f t="shared" si="10"/>
        <v>12969</v>
      </c>
      <c r="S53" s="15">
        <f t="shared" si="10"/>
        <v>12961</v>
      </c>
      <c r="T53" s="34">
        <f t="shared" si="6"/>
        <v>0.0006172363243577283</v>
      </c>
      <c r="U53" s="58">
        <f t="shared" si="7"/>
        <v>0.8157587130524291</v>
      </c>
      <c r="V53" s="24">
        <v>0.8818722139673105</v>
      </c>
      <c r="W53" s="52">
        <f t="shared" si="5"/>
        <v>-0.07496947955470123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11961.25</v>
      </c>
      <c r="G54" s="41">
        <v>11357.9956</v>
      </c>
      <c r="H54" s="44">
        <f t="shared" si="2"/>
        <v>0.05311275169009577</v>
      </c>
      <c r="I54" s="40">
        <v>9822</v>
      </c>
      <c r="J54" s="41">
        <v>9746</v>
      </c>
      <c r="K54" s="50">
        <f t="shared" si="3"/>
        <v>0.007798071003488616</v>
      </c>
      <c r="L54" s="75">
        <v>483</v>
      </c>
      <c r="M54" s="41">
        <v>554</v>
      </c>
      <c r="N54" s="44">
        <f t="shared" si="4"/>
        <v>-0.128158844765343</v>
      </c>
      <c r="O54" s="53">
        <v>168</v>
      </c>
      <c r="P54" s="42">
        <v>169</v>
      </c>
      <c r="Q54" s="50">
        <f t="shared" si="9"/>
        <v>-0.00591715976331364</v>
      </c>
      <c r="R54" s="76">
        <f t="shared" si="10"/>
        <v>10473</v>
      </c>
      <c r="S54" s="42">
        <f t="shared" si="10"/>
        <v>10469</v>
      </c>
      <c r="T54" s="44">
        <f t="shared" si="6"/>
        <v>0.0003820804279299761</v>
      </c>
      <c r="U54" s="56">
        <f t="shared" si="7"/>
        <v>0.8755773853067196</v>
      </c>
      <c r="V54" s="43">
        <v>0.9351565946184385</v>
      </c>
      <c r="W54" s="50">
        <f t="shared" si="5"/>
        <v>-0.06371040920267301</v>
      </c>
      <c r="X54" s="104">
        <f>SUM(U54:U58)/5</f>
        <v>0.8131310693700492</v>
      </c>
      <c r="Y54" s="105">
        <f>SUM(V54:V58)/5</f>
        <v>0.8631142609473098</v>
      </c>
      <c r="Z54" s="106">
        <f>(X54/Y54)-1</f>
        <v>-0.057910283538128104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7970.25</v>
      </c>
      <c r="G55" s="9">
        <v>7454.997586</v>
      </c>
      <c r="H55" s="33">
        <f t="shared" si="2"/>
        <v>0.06911503431840282</v>
      </c>
      <c r="I55" s="35">
        <v>4896</v>
      </c>
      <c r="J55" s="9">
        <v>4815</v>
      </c>
      <c r="K55" s="51">
        <f t="shared" si="3"/>
        <v>0.016822429906542036</v>
      </c>
      <c r="L55" s="48">
        <v>514</v>
      </c>
      <c r="M55" s="9">
        <v>597</v>
      </c>
      <c r="N55" s="33">
        <f t="shared" si="4"/>
        <v>-0.1390284757118928</v>
      </c>
      <c r="O55" s="54">
        <v>35</v>
      </c>
      <c r="P55" s="10">
        <v>35</v>
      </c>
      <c r="Q55" s="51">
        <f t="shared" si="9"/>
        <v>0</v>
      </c>
      <c r="R55" s="59">
        <f t="shared" si="10"/>
        <v>5445</v>
      </c>
      <c r="S55" s="10">
        <f t="shared" si="10"/>
        <v>5447</v>
      </c>
      <c r="T55" s="33">
        <f t="shared" si="6"/>
        <v>-0.00036717459151824894</v>
      </c>
      <c r="U55" s="57">
        <f t="shared" si="7"/>
        <v>0.6831655217841347</v>
      </c>
      <c r="V55" s="22">
        <v>0.7418142780461621</v>
      </c>
      <c r="W55" s="51">
        <f t="shared" si="5"/>
        <v>-0.0790612394472916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7419.833333333</v>
      </c>
      <c r="G56" s="9">
        <v>7008.499839</v>
      </c>
      <c r="H56" s="33">
        <f t="shared" si="2"/>
        <v>0.05869066187946026</v>
      </c>
      <c r="I56" s="35">
        <v>5550</v>
      </c>
      <c r="J56" s="9">
        <v>5496</v>
      </c>
      <c r="K56" s="51">
        <f t="shared" si="3"/>
        <v>0.009825327510917026</v>
      </c>
      <c r="L56" s="48">
        <v>281</v>
      </c>
      <c r="M56" s="9">
        <v>336</v>
      </c>
      <c r="N56" s="33">
        <f t="shared" si="4"/>
        <v>-0.16369047619047616</v>
      </c>
      <c r="O56" s="54">
        <v>28</v>
      </c>
      <c r="P56" s="10">
        <v>28</v>
      </c>
      <c r="Q56" s="51">
        <f t="shared" si="9"/>
        <v>0</v>
      </c>
      <c r="R56" s="59">
        <f t="shared" si="10"/>
        <v>5859</v>
      </c>
      <c r="S56" s="10">
        <f t="shared" si="10"/>
        <v>5860</v>
      </c>
      <c r="T56" s="33">
        <f t="shared" si="6"/>
        <v>-0.00017064846416381396</v>
      </c>
      <c r="U56" s="57">
        <f t="shared" si="7"/>
        <v>0.7896403782654952</v>
      </c>
      <c r="V56" s="22">
        <v>0.8398342620374339</v>
      </c>
      <c r="W56" s="51">
        <f t="shared" si="5"/>
        <v>-0.0597664158761142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7659.25</v>
      </c>
      <c r="G57" s="9">
        <v>7250.998897</v>
      </c>
      <c r="H57" s="33">
        <f t="shared" si="2"/>
        <v>0.05630273963617727</v>
      </c>
      <c r="I57" s="35">
        <v>5403</v>
      </c>
      <c r="J57" s="9">
        <v>5370</v>
      </c>
      <c r="K57" s="51">
        <f t="shared" si="3"/>
        <v>0.0061452513966480105</v>
      </c>
      <c r="L57" s="48">
        <v>430</v>
      </c>
      <c r="M57" s="9">
        <v>462</v>
      </c>
      <c r="N57" s="33">
        <f t="shared" si="4"/>
        <v>-0.06926406926406925</v>
      </c>
      <c r="O57" s="54">
        <v>29</v>
      </c>
      <c r="P57" s="10">
        <v>29</v>
      </c>
      <c r="Q57" s="51">
        <f t="shared" si="9"/>
        <v>0</v>
      </c>
      <c r="R57" s="59">
        <f t="shared" si="10"/>
        <v>5862</v>
      </c>
      <c r="S57" s="10">
        <f t="shared" si="10"/>
        <v>5861</v>
      </c>
      <c r="T57" s="33">
        <f t="shared" si="6"/>
        <v>0.00017061934823403568</v>
      </c>
      <c r="U57" s="57">
        <f t="shared" si="7"/>
        <v>0.7653490877044097</v>
      </c>
      <c r="V57" s="22">
        <v>0.8121027908261951</v>
      </c>
      <c r="W57" s="51">
        <f t="shared" si="5"/>
        <v>-0.05757116420474362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46616.166666667</v>
      </c>
      <c r="G58" s="90">
        <v>44711.97736</v>
      </c>
      <c r="H58" s="91">
        <f t="shared" si="2"/>
        <v>0.04258790192469819</v>
      </c>
      <c r="I58" s="92">
        <v>38376</v>
      </c>
      <c r="J58" s="90">
        <v>38073</v>
      </c>
      <c r="K58" s="93">
        <f t="shared" si="3"/>
        <v>0.007958395713497657</v>
      </c>
      <c r="L58" s="89">
        <v>5009</v>
      </c>
      <c r="M58" s="90">
        <v>5316</v>
      </c>
      <c r="N58" s="91">
        <f t="shared" si="4"/>
        <v>-0.0577501881113619</v>
      </c>
      <c r="O58" s="94">
        <v>990</v>
      </c>
      <c r="P58" s="95">
        <v>997</v>
      </c>
      <c r="Q58" s="93">
        <f t="shared" si="9"/>
        <v>-0.007021063189568744</v>
      </c>
      <c r="R58" s="96">
        <f t="shared" si="10"/>
        <v>44375</v>
      </c>
      <c r="S58" s="95">
        <f t="shared" si="10"/>
        <v>44386</v>
      </c>
      <c r="T58" s="91">
        <f t="shared" si="6"/>
        <v>-0.0002478258910467712</v>
      </c>
      <c r="U58" s="97">
        <f t="shared" si="7"/>
        <v>0.9519229737894869</v>
      </c>
      <c r="V58" s="98">
        <v>0.9866633792083203</v>
      </c>
      <c r="W58" s="93">
        <f t="shared" si="5"/>
        <v>-0.035209987672501275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23186.5</v>
      </c>
      <c r="G59" s="4">
        <v>22625.98619</v>
      </c>
      <c r="H59" s="79">
        <f t="shared" si="2"/>
        <v>0.024773011231118414</v>
      </c>
      <c r="I59" s="80">
        <v>21200</v>
      </c>
      <c r="J59" s="4">
        <v>21113</v>
      </c>
      <c r="K59" s="81">
        <f t="shared" si="3"/>
        <v>0.004120683938805492</v>
      </c>
      <c r="L59" s="78">
        <v>488</v>
      </c>
      <c r="M59" s="4">
        <v>551</v>
      </c>
      <c r="N59" s="79">
        <f t="shared" si="4"/>
        <v>-0.11433756805807627</v>
      </c>
      <c r="O59" s="82">
        <v>657</v>
      </c>
      <c r="P59" s="5">
        <v>682</v>
      </c>
      <c r="Q59" s="81">
        <f t="shared" si="9"/>
        <v>-0.03665689149560114</v>
      </c>
      <c r="R59" s="83">
        <f t="shared" si="10"/>
        <v>22345</v>
      </c>
      <c r="S59" s="5">
        <f t="shared" si="10"/>
        <v>22346</v>
      </c>
      <c r="T59" s="79">
        <f t="shared" si="6"/>
        <v>-4.475073838716703E-05</v>
      </c>
      <c r="U59" s="84">
        <f t="shared" si="7"/>
        <v>0.9637073296961594</v>
      </c>
      <c r="V59" s="23">
        <v>1</v>
      </c>
      <c r="W59" s="81">
        <f t="shared" si="5"/>
        <v>-0.036292670303840646</v>
      </c>
      <c r="X59" s="104">
        <f>SUM(U59:U63)/5</f>
        <v>0.7522851206586212</v>
      </c>
      <c r="Y59" s="105">
        <f>SUM(V59:V63)/5</f>
        <v>0.7816371355044213</v>
      </c>
      <c r="Z59" s="106">
        <f>(X59/Y59)-1</f>
        <v>-0.03755197074516947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7689</v>
      </c>
      <c r="G60" s="9">
        <v>7484.496242</v>
      </c>
      <c r="H60" s="33">
        <f t="shared" si="2"/>
        <v>0.02732365030159367</v>
      </c>
      <c r="I60" s="35">
        <v>5745</v>
      </c>
      <c r="J60" s="9">
        <v>5694</v>
      </c>
      <c r="K60" s="51">
        <f t="shared" si="3"/>
        <v>0.008956796628029506</v>
      </c>
      <c r="L60" s="48">
        <v>130</v>
      </c>
      <c r="M60" s="9">
        <v>158</v>
      </c>
      <c r="N60" s="33">
        <f t="shared" si="4"/>
        <v>-0.17721518987341767</v>
      </c>
      <c r="O60" s="54">
        <v>232</v>
      </c>
      <c r="P60" s="10">
        <v>239</v>
      </c>
      <c r="Q60" s="51">
        <f t="shared" si="9"/>
        <v>-0.029288702928870314</v>
      </c>
      <c r="R60" s="59">
        <f t="shared" si="10"/>
        <v>6107</v>
      </c>
      <c r="S60" s="10">
        <f t="shared" si="10"/>
        <v>6091</v>
      </c>
      <c r="T60" s="33">
        <f t="shared" si="6"/>
        <v>0.002626826465276677</v>
      </c>
      <c r="U60" s="57">
        <f t="shared" si="7"/>
        <v>0.7942515281571075</v>
      </c>
      <c r="V60" s="22">
        <v>0.830074986609534</v>
      </c>
      <c r="W60" s="51">
        <f t="shared" si="5"/>
        <v>-0.043156894293066794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12592.5</v>
      </c>
      <c r="G61" s="9">
        <v>12615.4988</v>
      </c>
      <c r="H61" s="33">
        <f t="shared" si="2"/>
        <v>-0.0018230591088478354</v>
      </c>
      <c r="I61" s="35">
        <v>6976</v>
      </c>
      <c r="J61" s="9">
        <v>6954</v>
      </c>
      <c r="K61" s="51">
        <f t="shared" si="3"/>
        <v>0.0031636468219728986</v>
      </c>
      <c r="L61" s="48">
        <v>223</v>
      </c>
      <c r="M61" s="9">
        <v>238</v>
      </c>
      <c r="N61" s="33">
        <f t="shared" si="4"/>
        <v>-0.06302521008403361</v>
      </c>
      <c r="O61" s="54">
        <v>269</v>
      </c>
      <c r="P61" s="10">
        <v>269</v>
      </c>
      <c r="Q61" s="51">
        <f t="shared" si="9"/>
        <v>0</v>
      </c>
      <c r="R61" s="59">
        <f t="shared" si="10"/>
        <v>7468</v>
      </c>
      <c r="S61" s="10">
        <f t="shared" si="10"/>
        <v>7461</v>
      </c>
      <c r="T61" s="33">
        <f t="shared" si="6"/>
        <v>0.0009382120359200385</v>
      </c>
      <c r="U61" s="57">
        <f t="shared" si="7"/>
        <v>0.5930514194957316</v>
      </c>
      <c r="V61" s="22">
        <v>0.5904724096863835</v>
      </c>
      <c r="W61" s="51">
        <f t="shared" si="5"/>
        <v>0.00436770586913271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26390.25</v>
      </c>
      <c r="G62" s="9">
        <v>25294.97847</v>
      </c>
      <c r="H62" s="33">
        <f t="shared" si="2"/>
        <v>0.04329995897403127</v>
      </c>
      <c r="I62" s="35">
        <v>20777</v>
      </c>
      <c r="J62" s="9">
        <v>20732</v>
      </c>
      <c r="K62" s="51">
        <f t="shared" si="3"/>
        <v>0.0021705575921280307</v>
      </c>
      <c r="L62" s="48">
        <v>558</v>
      </c>
      <c r="M62" s="9">
        <v>605</v>
      </c>
      <c r="N62" s="33">
        <f t="shared" si="4"/>
        <v>-0.07768595041322313</v>
      </c>
      <c r="O62" s="54">
        <v>541</v>
      </c>
      <c r="P62" s="10">
        <v>542</v>
      </c>
      <c r="Q62" s="51">
        <f t="shared" si="9"/>
        <v>-0.0018450184501844769</v>
      </c>
      <c r="R62" s="59">
        <f t="shared" si="10"/>
        <v>21876</v>
      </c>
      <c r="S62" s="10">
        <f t="shared" si="10"/>
        <v>21879</v>
      </c>
      <c r="T62" s="33">
        <f t="shared" si="6"/>
        <v>-0.00013711778417657694</v>
      </c>
      <c r="U62" s="57">
        <f t="shared" si="7"/>
        <v>0.8289425071759456</v>
      </c>
      <c r="V62" s="22">
        <v>0.8621195307545974</v>
      </c>
      <c r="W62" s="51">
        <f t="shared" si="5"/>
        <v>-0.03848309009959727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14109</v>
      </c>
      <c r="G63" s="14">
        <v>13283.99153</v>
      </c>
      <c r="H63" s="34">
        <f t="shared" si="2"/>
        <v>0.06210546492271063</v>
      </c>
      <c r="I63" s="36">
        <v>7793</v>
      </c>
      <c r="J63" s="14">
        <v>7745</v>
      </c>
      <c r="K63" s="52">
        <f t="shared" si="3"/>
        <v>0.006197546804389997</v>
      </c>
      <c r="L63" s="49">
        <v>168</v>
      </c>
      <c r="M63" s="14">
        <v>218</v>
      </c>
      <c r="N63" s="34">
        <f t="shared" si="4"/>
        <v>-0.22935779816513757</v>
      </c>
      <c r="O63" s="55">
        <v>243</v>
      </c>
      <c r="P63" s="15">
        <v>243</v>
      </c>
      <c r="Q63" s="52">
        <f t="shared" si="9"/>
        <v>0</v>
      </c>
      <c r="R63" s="60">
        <f t="shared" si="10"/>
        <v>8204</v>
      </c>
      <c r="S63" s="15">
        <f t="shared" si="10"/>
        <v>8206</v>
      </c>
      <c r="T63" s="34">
        <f t="shared" si="6"/>
        <v>-0.0002437241043139471</v>
      </c>
      <c r="U63" s="58">
        <f t="shared" si="7"/>
        <v>0.5814728187681621</v>
      </c>
      <c r="V63" s="24">
        <v>0.6255187504715913</v>
      </c>
      <c r="W63" s="52">
        <f t="shared" si="5"/>
        <v>-0.07041504618402261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58476.333333333</v>
      </c>
      <c r="G64" s="41">
        <v>56716.96389</v>
      </c>
      <c r="H64" s="44">
        <f t="shared" si="2"/>
        <v>0.031020162622689362</v>
      </c>
      <c r="I64" s="40">
        <v>34578</v>
      </c>
      <c r="J64" s="41">
        <v>34436</v>
      </c>
      <c r="K64" s="50">
        <f t="shared" si="3"/>
        <v>0.004123591590196263</v>
      </c>
      <c r="L64" s="75">
        <v>991</v>
      </c>
      <c r="M64" s="41">
        <v>1106</v>
      </c>
      <c r="N64" s="44">
        <f t="shared" si="4"/>
        <v>-0.10397830018083187</v>
      </c>
      <c r="O64" s="53">
        <v>982</v>
      </c>
      <c r="P64" s="42">
        <v>1008</v>
      </c>
      <c r="Q64" s="50">
        <f t="shared" si="9"/>
        <v>-0.025793650793650813</v>
      </c>
      <c r="R64" s="76">
        <f t="shared" si="10"/>
        <v>36551</v>
      </c>
      <c r="S64" s="42">
        <f t="shared" si="10"/>
        <v>36550</v>
      </c>
      <c r="T64" s="44">
        <f t="shared" si="6"/>
        <v>2.7359781121782945E-05</v>
      </c>
      <c r="U64" s="56">
        <f t="shared" si="7"/>
        <v>0.6250562905790982</v>
      </c>
      <c r="V64" s="43">
        <v>0.6574771144806136</v>
      </c>
      <c r="W64" s="50">
        <f t="shared" si="5"/>
        <v>-0.049310954233177995</v>
      </c>
      <c r="X64" s="104">
        <f>SUM(U64:U66)/3</f>
        <v>0.576919612404345</v>
      </c>
      <c r="Y64" s="105">
        <f>SUM(V64:V66)/3</f>
        <v>0.6071445578609181</v>
      </c>
      <c r="Z64" s="106">
        <f>(X64/Y64)-1</f>
        <v>-0.049782123656121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26075.5</v>
      </c>
      <c r="G65" s="9">
        <v>25633.97876</v>
      </c>
      <c r="H65" s="33">
        <f t="shared" si="2"/>
        <v>0.01722406202071758</v>
      </c>
      <c r="I65" s="35">
        <v>7779</v>
      </c>
      <c r="J65" s="9">
        <v>7771</v>
      </c>
      <c r="K65" s="51">
        <f t="shared" si="3"/>
        <v>0.0010294685368679168</v>
      </c>
      <c r="L65" s="48">
        <v>186</v>
      </c>
      <c r="M65" s="9">
        <v>199</v>
      </c>
      <c r="N65" s="33">
        <f t="shared" si="4"/>
        <v>-0.0653266331658291</v>
      </c>
      <c r="O65" s="54">
        <v>132</v>
      </c>
      <c r="P65" s="10">
        <v>136</v>
      </c>
      <c r="Q65" s="51">
        <f t="shared" si="9"/>
        <v>-0.02941176470588236</v>
      </c>
      <c r="R65" s="59">
        <f t="shared" si="10"/>
        <v>8097</v>
      </c>
      <c r="S65" s="10">
        <f t="shared" si="10"/>
        <v>8106</v>
      </c>
      <c r="T65" s="33">
        <f t="shared" si="6"/>
        <v>-0.0011102886750554708</v>
      </c>
      <c r="U65" s="57">
        <f t="shared" si="7"/>
        <v>0.31052137063527063</v>
      </c>
      <c r="V65" s="22">
        <v>0.3174032068830661</v>
      </c>
      <c r="W65" s="51">
        <f t="shared" si="5"/>
        <v>-0.02168168467916831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13295.083333333</v>
      </c>
      <c r="G66" s="14">
        <v>12735.49387</v>
      </c>
      <c r="H66" s="34">
        <f t="shared" si="2"/>
        <v>0.04393936105227758</v>
      </c>
      <c r="I66" s="36">
        <v>10023</v>
      </c>
      <c r="J66" s="14">
        <v>10021</v>
      </c>
      <c r="K66" s="52">
        <f t="shared" si="3"/>
        <v>0.00019958088015159525</v>
      </c>
      <c r="L66" s="49">
        <v>294</v>
      </c>
      <c r="M66" s="14">
        <v>314</v>
      </c>
      <c r="N66" s="34">
        <f t="shared" si="4"/>
        <v>-0.06369426751592355</v>
      </c>
      <c r="O66" s="55">
        <v>255</v>
      </c>
      <c r="P66" s="15">
        <v>267</v>
      </c>
      <c r="Q66" s="52">
        <f t="shared" si="9"/>
        <v>-0.0449438202247191</v>
      </c>
      <c r="R66" s="60">
        <f t="shared" si="10"/>
        <v>10572</v>
      </c>
      <c r="S66" s="15">
        <f t="shared" si="10"/>
        <v>10602</v>
      </c>
      <c r="T66" s="34">
        <f t="shared" si="6"/>
        <v>-0.0028296547821166085</v>
      </c>
      <c r="U66" s="58">
        <f t="shared" si="7"/>
        <v>0.7951811759986661</v>
      </c>
      <c r="V66" s="24">
        <v>0.8465533522190746</v>
      </c>
      <c r="W66" s="52">
        <f t="shared" si="5"/>
        <v>-0.060683920376366496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1705590</v>
      </c>
      <c r="G68" s="27">
        <f>SUM(G3:G67)</f>
        <v>1632394.8947240002</v>
      </c>
      <c r="H68" s="62">
        <f>(F68/G68)-1</f>
        <v>0.04483909225186311</v>
      </c>
      <c r="I68" s="65">
        <f>SUM(I3:I67)</f>
        <v>1183159</v>
      </c>
      <c r="J68" s="27">
        <f>SUM(J3:J67)</f>
        <v>1175619</v>
      </c>
      <c r="K68" s="61">
        <f>(I68/J68)-1</f>
        <v>0.006413642515134654</v>
      </c>
      <c r="L68" s="64">
        <f>SUM(L3:L67)</f>
        <v>268458</v>
      </c>
      <c r="M68" s="27">
        <f>SUM(M3:M67)</f>
        <v>277906</v>
      </c>
      <c r="N68" s="62">
        <f>(L68/M68)-1</f>
        <v>-0.03399710693543856</v>
      </c>
      <c r="O68" s="65">
        <f>SUM(O3:O67)</f>
        <v>35247</v>
      </c>
      <c r="P68" s="27">
        <f>SUM(P3:P67)</f>
        <v>35591</v>
      </c>
      <c r="Q68" s="61">
        <f>(O68/P68)-1</f>
        <v>-0.009665364839425705</v>
      </c>
      <c r="R68" s="64">
        <f>SUM(R3:R67)</f>
        <v>1486864</v>
      </c>
      <c r="S68" s="27">
        <f>SUM(S3:S67)</f>
        <v>1489116</v>
      </c>
      <c r="T68" s="62">
        <f t="shared" si="6"/>
        <v>-0.001512306630242377</v>
      </c>
      <c r="U68" s="63">
        <f>+R68/F68</f>
        <v>0.8717593325476815</v>
      </c>
      <c r="V68" s="32">
        <f>+S68/G68</f>
        <v>0.9122277978281564</v>
      </c>
      <c r="W68" s="62">
        <f>(U68/V68)-1</f>
        <v>-0.044362236468591276</v>
      </c>
      <c r="X68" s="68"/>
      <c r="Z68" s="69"/>
    </row>
    <row r="69" spans="5:18" ht="15.75" thickBot="1">
      <c r="E69" s="66" t="s">
        <v>161</v>
      </c>
      <c r="F69" s="99">
        <f>F68-G68</f>
        <v>73195.10527599975</v>
      </c>
      <c r="I69" s="99">
        <f>I68-J68</f>
        <v>7540</v>
      </c>
      <c r="L69" s="99">
        <f>L68-M68</f>
        <v>-9448</v>
      </c>
      <c r="O69" s="99">
        <f>O68-P68</f>
        <v>-344</v>
      </c>
      <c r="R69" s="99">
        <f>R68-S68</f>
        <v>-2252</v>
      </c>
    </row>
    <row r="70" spans="6:21" ht="24.75" thickBot="1">
      <c r="F70" s="100" t="s">
        <v>239</v>
      </c>
      <c r="I70" s="100" t="s">
        <v>248</v>
      </c>
      <c r="L70" s="100" t="s">
        <v>249</v>
      </c>
      <c r="O70" s="100" t="s">
        <v>250</v>
      </c>
      <c r="R70" s="100" t="s">
        <v>251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30">
      <selection activeCell="H2" sqref="H2:H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>
        <v>202401</v>
      </c>
      <c r="L1" t="s">
        <v>229</v>
      </c>
      <c r="M1" s="119" t="s">
        <v>230</v>
      </c>
      <c r="N1" s="119" t="s">
        <v>243</v>
      </c>
      <c r="O1" s="119" t="s">
        <v>233</v>
      </c>
      <c r="P1" s="124" t="s">
        <v>231</v>
      </c>
      <c r="Q1" s="125" t="s">
        <v>244</v>
      </c>
      <c r="V1" s="122" t="s">
        <v>236</v>
      </c>
      <c r="W1" s="122" t="s">
        <v>237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4916</v>
      </c>
      <c r="G2">
        <v>83</v>
      </c>
      <c r="H2">
        <v>174</v>
      </c>
      <c r="I2">
        <v>5808.833333333</v>
      </c>
      <c r="J2">
        <v>5808.833333333</v>
      </c>
      <c r="K2">
        <f aca="true" t="shared" si="0" ref="K2:K33">+B2-LEFT(L2,5)</f>
        <v>564</v>
      </c>
      <c r="L2" t="s">
        <v>165</v>
      </c>
      <c r="M2" s="120">
        <v>241324</v>
      </c>
      <c r="N2" s="120">
        <v>670</v>
      </c>
      <c r="O2" s="120">
        <v>13664</v>
      </c>
      <c r="P2" s="120">
        <v>173172</v>
      </c>
      <c r="Q2" s="126">
        <f>+N2+O2</f>
        <v>14334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25088</v>
      </c>
      <c r="G3">
        <v>596</v>
      </c>
      <c r="H3">
        <v>1716</v>
      </c>
      <c r="I3">
        <v>30053.25</v>
      </c>
      <c r="J3">
        <v>30053.25</v>
      </c>
      <c r="K3">
        <f t="shared" si="0"/>
        <v>659</v>
      </c>
      <c r="L3" t="s">
        <v>166</v>
      </c>
      <c r="M3" s="120">
        <v>7060</v>
      </c>
      <c r="N3" s="120">
        <v>28</v>
      </c>
      <c r="O3" s="120">
        <v>166</v>
      </c>
      <c r="P3" s="120">
        <v>414</v>
      </c>
      <c r="Q3" s="126">
        <f aca="true" t="shared" si="2" ref="Q3:Q65">+N3+O3</f>
        <v>194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9565</v>
      </c>
      <c r="G4">
        <v>138</v>
      </c>
      <c r="H4">
        <v>281</v>
      </c>
      <c r="I4">
        <v>11329.083333333</v>
      </c>
      <c r="J4">
        <v>11329.083333333</v>
      </c>
      <c r="K4">
        <f t="shared" si="0"/>
        <v>677</v>
      </c>
      <c r="L4" t="s">
        <v>167</v>
      </c>
      <c r="M4" s="120">
        <v>6956</v>
      </c>
      <c r="N4" s="120">
        <v>2</v>
      </c>
      <c r="O4" s="120">
        <v>25</v>
      </c>
      <c r="P4" s="120">
        <v>623</v>
      </c>
      <c r="Q4" s="126">
        <f t="shared" si="2"/>
        <v>27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241324</v>
      </c>
      <c r="G5">
        <v>14334</v>
      </c>
      <c r="H5">
        <v>173172</v>
      </c>
      <c r="I5">
        <v>412380.25</v>
      </c>
      <c r="J5">
        <v>412380.25</v>
      </c>
      <c r="K5">
        <f t="shared" si="0"/>
        <v>-35</v>
      </c>
      <c r="L5" t="s">
        <v>168</v>
      </c>
      <c r="M5" s="120">
        <v>6081</v>
      </c>
      <c r="N5" s="120">
        <v>7</v>
      </c>
      <c r="O5" s="120">
        <v>142</v>
      </c>
      <c r="P5" s="120">
        <v>390</v>
      </c>
      <c r="Q5" s="126">
        <f t="shared" si="2"/>
        <v>149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9426</v>
      </c>
      <c r="G6">
        <v>36</v>
      </c>
      <c r="H6">
        <v>1147</v>
      </c>
      <c r="I6">
        <v>15911.916666667</v>
      </c>
      <c r="J6">
        <v>15911.916666667</v>
      </c>
      <c r="K6">
        <f t="shared" si="0"/>
        <v>189</v>
      </c>
      <c r="L6" t="s">
        <v>169</v>
      </c>
      <c r="M6" s="120">
        <v>5906</v>
      </c>
      <c r="N6" s="120">
        <v>5</v>
      </c>
      <c r="O6" s="120">
        <v>55</v>
      </c>
      <c r="P6" s="120">
        <v>373</v>
      </c>
      <c r="Q6" s="126">
        <f t="shared" si="2"/>
        <v>60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7629</v>
      </c>
      <c r="G7">
        <v>40</v>
      </c>
      <c r="H7">
        <v>464</v>
      </c>
      <c r="I7">
        <v>10494.75</v>
      </c>
      <c r="J7">
        <v>10494.75</v>
      </c>
      <c r="K7">
        <f t="shared" si="0"/>
        <v>302</v>
      </c>
      <c r="L7" t="s">
        <v>170</v>
      </c>
      <c r="M7" s="120">
        <v>34578</v>
      </c>
      <c r="N7" s="120">
        <v>51</v>
      </c>
      <c r="O7" s="120">
        <v>931</v>
      </c>
      <c r="P7" s="120">
        <v>991</v>
      </c>
      <c r="Q7" s="126">
        <f t="shared" si="2"/>
        <v>982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3024</v>
      </c>
      <c r="G8">
        <v>5</v>
      </c>
      <c r="H8">
        <v>475</v>
      </c>
      <c r="I8">
        <v>4543.333333333</v>
      </c>
      <c r="J8">
        <v>4543.333333333</v>
      </c>
      <c r="K8">
        <f t="shared" si="0"/>
        <v>397</v>
      </c>
      <c r="L8" t="s">
        <v>171</v>
      </c>
      <c r="M8" s="120">
        <v>4652</v>
      </c>
      <c r="N8" s="120">
        <v>4</v>
      </c>
      <c r="O8" s="120">
        <v>173</v>
      </c>
      <c r="P8" s="120">
        <v>296</v>
      </c>
      <c r="Q8" s="126">
        <f t="shared" si="2"/>
        <v>177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7959</v>
      </c>
      <c r="G9">
        <v>53</v>
      </c>
      <c r="H9">
        <v>812</v>
      </c>
      <c r="I9">
        <v>14118.666666667</v>
      </c>
      <c r="J9">
        <v>14118.666666667</v>
      </c>
      <c r="K9">
        <f t="shared" si="0"/>
        <v>678</v>
      </c>
      <c r="L9" t="s">
        <v>172</v>
      </c>
      <c r="M9" s="120">
        <v>18072</v>
      </c>
      <c r="N9" s="120">
        <v>17</v>
      </c>
      <c r="O9" s="120">
        <v>181</v>
      </c>
      <c r="P9" s="120">
        <v>1193</v>
      </c>
      <c r="Q9" s="126">
        <f t="shared" si="2"/>
        <v>198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8447</v>
      </c>
      <c r="G10">
        <v>68</v>
      </c>
      <c r="H10">
        <v>736</v>
      </c>
      <c r="I10">
        <v>11457.666666667</v>
      </c>
      <c r="J10">
        <v>11457.666666667</v>
      </c>
      <c r="K10">
        <f t="shared" si="0"/>
        <v>682</v>
      </c>
      <c r="L10" t="s">
        <v>173</v>
      </c>
      <c r="M10" s="120">
        <v>7304</v>
      </c>
      <c r="N10" s="120">
        <v>3</v>
      </c>
      <c r="O10" s="120">
        <v>137</v>
      </c>
      <c r="P10" s="120">
        <v>353</v>
      </c>
      <c r="Q10" s="126">
        <f t="shared" si="2"/>
        <v>140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7431</v>
      </c>
      <c r="G11">
        <v>112</v>
      </c>
      <c r="H11">
        <v>210</v>
      </c>
      <c r="I11">
        <v>6173</v>
      </c>
      <c r="J11">
        <v>6173</v>
      </c>
      <c r="K11">
        <f t="shared" si="0"/>
        <v>26</v>
      </c>
      <c r="L11" t="s">
        <v>174</v>
      </c>
      <c r="M11" s="120">
        <v>8051</v>
      </c>
      <c r="N11" s="120">
        <v>5</v>
      </c>
      <c r="O11" s="120">
        <v>138</v>
      </c>
      <c r="P11" s="120">
        <v>598</v>
      </c>
      <c r="Q11" s="126">
        <f t="shared" si="2"/>
        <v>143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7170</v>
      </c>
      <c r="G12">
        <v>88</v>
      </c>
      <c r="H12">
        <v>211</v>
      </c>
      <c r="I12">
        <v>12896.666666667</v>
      </c>
      <c r="J12">
        <v>12896.666666667</v>
      </c>
      <c r="K12">
        <f t="shared" si="0"/>
        <v>46</v>
      </c>
      <c r="L12" t="s">
        <v>175</v>
      </c>
      <c r="M12" s="120">
        <v>5874</v>
      </c>
      <c r="N12" s="120">
        <v>2</v>
      </c>
      <c r="O12" s="120">
        <v>48</v>
      </c>
      <c r="P12" s="120">
        <v>525</v>
      </c>
      <c r="Q12" s="126">
        <f t="shared" si="2"/>
        <v>50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8858</v>
      </c>
      <c r="G13">
        <v>202</v>
      </c>
      <c r="H13">
        <v>201</v>
      </c>
      <c r="I13">
        <v>10180.75</v>
      </c>
      <c r="J13">
        <v>10180.75</v>
      </c>
      <c r="K13">
        <f t="shared" si="0"/>
        <v>190</v>
      </c>
      <c r="L13" t="s">
        <v>176</v>
      </c>
      <c r="M13" s="120">
        <v>13480</v>
      </c>
      <c r="N13" s="120">
        <v>11</v>
      </c>
      <c r="O13" s="120">
        <v>124</v>
      </c>
      <c r="P13" s="120">
        <v>558</v>
      </c>
      <c r="Q13" s="126">
        <f t="shared" si="2"/>
        <v>135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13147</v>
      </c>
      <c r="G14">
        <v>180</v>
      </c>
      <c r="H14">
        <v>291</v>
      </c>
      <c r="I14">
        <v>10356</v>
      </c>
      <c r="J14">
        <v>10356</v>
      </c>
      <c r="K14">
        <f t="shared" si="0"/>
        <v>316</v>
      </c>
      <c r="L14" t="s">
        <v>177</v>
      </c>
      <c r="M14" s="120">
        <v>8959</v>
      </c>
      <c r="N14" s="120">
        <v>7</v>
      </c>
      <c r="O14" s="120">
        <v>64</v>
      </c>
      <c r="P14" s="120">
        <v>363</v>
      </c>
      <c r="Q14" s="126">
        <f t="shared" si="2"/>
        <v>71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14553</v>
      </c>
      <c r="G15">
        <v>306</v>
      </c>
      <c r="H15">
        <v>655</v>
      </c>
      <c r="I15">
        <v>18579.833333333</v>
      </c>
      <c r="J15">
        <v>18579.833333333</v>
      </c>
      <c r="K15">
        <f t="shared" si="0"/>
        <v>559</v>
      </c>
      <c r="L15" t="s">
        <v>178</v>
      </c>
      <c r="M15" s="120">
        <v>31669</v>
      </c>
      <c r="N15" s="120">
        <v>2</v>
      </c>
      <c r="O15" s="120">
        <v>551</v>
      </c>
      <c r="P15" s="120">
        <v>1854</v>
      </c>
      <c r="Q15" s="126">
        <f t="shared" si="2"/>
        <v>553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6956</v>
      </c>
      <c r="G16">
        <v>27</v>
      </c>
      <c r="H16">
        <v>623</v>
      </c>
      <c r="I16">
        <v>7754.416666667</v>
      </c>
      <c r="J16">
        <v>7754.416666667</v>
      </c>
      <c r="K16">
        <f t="shared" si="0"/>
        <v>-211</v>
      </c>
      <c r="L16" t="s">
        <v>179</v>
      </c>
      <c r="M16" s="120">
        <v>7431</v>
      </c>
      <c r="N16" s="120">
        <v>5</v>
      </c>
      <c r="O16" s="120">
        <v>107</v>
      </c>
      <c r="P16" s="120">
        <v>210</v>
      </c>
      <c r="Q16" s="126">
        <f t="shared" si="2"/>
        <v>112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5874</v>
      </c>
      <c r="G17">
        <v>50</v>
      </c>
      <c r="H17">
        <v>525</v>
      </c>
      <c r="I17">
        <v>7601.333333333</v>
      </c>
      <c r="J17">
        <v>7601.333333333</v>
      </c>
      <c r="K17">
        <f t="shared" si="0"/>
        <v>-30</v>
      </c>
      <c r="L17" t="s">
        <v>180</v>
      </c>
      <c r="M17" s="120">
        <v>9426</v>
      </c>
      <c r="N17" s="120">
        <v>11</v>
      </c>
      <c r="O17" s="120">
        <v>25</v>
      </c>
      <c r="P17" s="120">
        <v>1147</v>
      </c>
      <c r="Q17" s="126">
        <f t="shared" si="2"/>
        <v>36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13480</v>
      </c>
      <c r="G18">
        <v>135</v>
      </c>
      <c r="H18">
        <v>558</v>
      </c>
      <c r="I18">
        <v>16290.083333333</v>
      </c>
      <c r="J18">
        <v>16290.083333333</v>
      </c>
      <c r="K18">
        <f t="shared" si="0"/>
        <v>-35</v>
      </c>
      <c r="L18" t="s">
        <v>181</v>
      </c>
      <c r="M18" s="120">
        <v>21200</v>
      </c>
      <c r="N18" s="120">
        <v>50</v>
      </c>
      <c r="O18" s="120">
        <v>607</v>
      </c>
      <c r="P18" s="120">
        <v>488</v>
      </c>
      <c r="Q18" s="126">
        <f t="shared" si="2"/>
        <v>657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8959</v>
      </c>
      <c r="G19">
        <v>71</v>
      </c>
      <c r="H19">
        <v>363</v>
      </c>
      <c r="I19">
        <v>9651.25</v>
      </c>
      <c r="J19">
        <v>9651.25</v>
      </c>
      <c r="K19">
        <f t="shared" si="0"/>
        <v>-30</v>
      </c>
      <c r="L19" t="s">
        <v>182</v>
      </c>
      <c r="M19" s="120">
        <v>5598</v>
      </c>
      <c r="N19" s="120">
        <v>4</v>
      </c>
      <c r="O19" s="120">
        <v>26</v>
      </c>
      <c r="P19" s="120">
        <v>239</v>
      </c>
      <c r="Q19" s="126">
        <f t="shared" si="2"/>
        <v>30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31669</v>
      </c>
      <c r="G20">
        <v>553</v>
      </c>
      <c r="H20">
        <v>1854</v>
      </c>
      <c r="I20">
        <v>38711.583333333</v>
      </c>
      <c r="J20">
        <v>38711.583333333</v>
      </c>
      <c r="K20">
        <f t="shared" si="0"/>
        <v>-29</v>
      </c>
      <c r="L20" t="s">
        <v>183</v>
      </c>
      <c r="M20" s="120">
        <v>7170</v>
      </c>
      <c r="N20" s="120">
        <v>9</v>
      </c>
      <c r="O20" s="120">
        <v>79</v>
      </c>
      <c r="P20" s="120">
        <v>211</v>
      </c>
      <c r="Q20" s="126">
        <f t="shared" si="2"/>
        <v>88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5470</v>
      </c>
      <c r="G21">
        <v>48</v>
      </c>
      <c r="H21">
        <v>431</v>
      </c>
      <c r="I21">
        <v>7514.583333333</v>
      </c>
      <c r="J21">
        <v>7514.583333333</v>
      </c>
      <c r="K21">
        <f t="shared" si="0"/>
        <v>29</v>
      </c>
      <c r="L21" t="s">
        <v>184</v>
      </c>
      <c r="M21" s="120">
        <v>12675</v>
      </c>
      <c r="N21" s="120">
        <v>8</v>
      </c>
      <c r="O21" s="120">
        <v>224</v>
      </c>
      <c r="P21" s="120">
        <v>613</v>
      </c>
      <c r="Q21" s="126">
        <f t="shared" si="2"/>
        <v>232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16083</v>
      </c>
      <c r="G22">
        <v>218</v>
      </c>
      <c r="H22">
        <v>1475</v>
      </c>
      <c r="I22">
        <v>20412.666666667</v>
      </c>
      <c r="J22">
        <v>20412.666666667</v>
      </c>
      <c r="K22">
        <f t="shared" si="0"/>
        <v>57</v>
      </c>
      <c r="L22" t="s">
        <v>185</v>
      </c>
      <c r="M22" s="120">
        <v>11421</v>
      </c>
      <c r="N22" s="120">
        <v>10</v>
      </c>
      <c r="O22" s="120">
        <v>295</v>
      </c>
      <c r="P22" s="120">
        <v>801</v>
      </c>
      <c r="Q22" s="126">
        <f t="shared" si="2"/>
        <v>305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5193</v>
      </c>
      <c r="G23">
        <v>39</v>
      </c>
      <c r="H23">
        <v>394</v>
      </c>
      <c r="I23">
        <v>7378.833333333</v>
      </c>
      <c r="J23">
        <v>7378.833333333</v>
      </c>
      <c r="K23">
        <f t="shared" si="0"/>
        <v>36</v>
      </c>
      <c r="L23" t="s">
        <v>186</v>
      </c>
      <c r="M23" s="120">
        <v>5470</v>
      </c>
      <c r="N23" s="120">
        <v>3</v>
      </c>
      <c r="O23" s="120">
        <v>45</v>
      </c>
      <c r="P23" s="120">
        <v>431</v>
      </c>
      <c r="Q23" s="126">
        <f t="shared" si="2"/>
        <v>48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6578</v>
      </c>
      <c r="G24">
        <v>75</v>
      </c>
      <c r="H24">
        <v>386</v>
      </c>
      <c r="I24">
        <v>7977.916666667</v>
      </c>
      <c r="J24">
        <v>7977.916666667</v>
      </c>
      <c r="K24">
        <f t="shared" si="0"/>
        <v>35</v>
      </c>
      <c r="L24" t="s">
        <v>187</v>
      </c>
      <c r="M24" s="120">
        <v>16083</v>
      </c>
      <c r="N24" s="120">
        <v>2</v>
      </c>
      <c r="O24" s="120">
        <v>216</v>
      </c>
      <c r="P24" s="120">
        <v>1475</v>
      </c>
      <c r="Q24" s="126">
        <f t="shared" si="2"/>
        <v>218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102779</v>
      </c>
      <c r="G25">
        <v>2724</v>
      </c>
      <c r="H25">
        <v>28339</v>
      </c>
      <c r="I25">
        <v>121252.666666667</v>
      </c>
      <c r="J25">
        <v>121252.666666667</v>
      </c>
      <c r="K25">
        <f t="shared" si="0"/>
        <v>36</v>
      </c>
      <c r="L25" t="s">
        <v>188</v>
      </c>
      <c r="M25" s="120">
        <v>9822</v>
      </c>
      <c r="N25" s="120">
        <v>8</v>
      </c>
      <c r="O25" s="120">
        <v>160</v>
      </c>
      <c r="P25" s="120">
        <v>483</v>
      </c>
      <c r="Q25" s="126">
        <f t="shared" si="2"/>
        <v>168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11274</v>
      </c>
      <c r="G26">
        <v>81</v>
      </c>
      <c r="H26">
        <v>499</v>
      </c>
      <c r="I26">
        <v>10752.833333333</v>
      </c>
      <c r="J26">
        <v>10752.833333333</v>
      </c>
      <c r="K26">
        <f t="shared" si="0"/>
        <v>237</v>
      </c>
      <c r="L26" t="s">
        <v>189</v>
      </c>
      <c r="M26" s="120">
        <v>5193</v>
      </c>
      <c r="N26" s="120">
        <v>3</v>
      </c>
      <c r="O26" s="120">
        <v>36</v>
      </c>
      <c r="P26" s="120">
        <v>394</v>
      </c>
      <c r="Q26" s="126">
        <f t="shared" si="2"/>
        <v>39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7344</v>
      </c>
      <c r="G27">
        <v>122</v>
      </c>
      <c r="H27">
        <v>515</v>
      </c>
      <c r="I27">
        <v>8894.833333333</v>
      </c>
      <c r="J27">
        <v>8894.833333333</v>
      </c>
      <c r="K27">
        <f t="shared" si="0"/>
        <v>221</v>
      </c>
      <c r="L27" t="s">
        <v>190</v>
      </c>
      <c r="M27" s="120">
        <v>6578</v>
      </c>
      <c r="N27" s="120">
        <v>2</v>
      </c>
      <c r="O27" s="120">
        <v>73</v>
      </c>
      <c r="P27" s="120">
        <v>386</v>
      </c>
      <c r="Q27" s="126">
        <f t="shared" si="2"/>
        <v>75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15889</v>
      </c>
      <c r="G28">
        <v>86</v>
      </c>
      <c r="H28">
        <v>1142</v>
      </c>
      <c r="I28">
        <v>18229.916666667</v>
      </c>
      <c r="J28">
        <v>18229.916666667</v>
      </c>
      <c r="K28">
        <f t="shared" si="0"/>
        <v>231</v>
      </c>
      <c r="L28" t="s">
        <v>191</v>
      </c>
      <c r="M28" s="120">
        <v>4896</v>
      </c>
      <c r="N28" s="120">
        <v>0</v>
      </c>
      <c r="O28" s="120">
        <v>35</v>
      </c>
      <c r="P28" s="120">
        <v>514</v>
      </c>
      <c r="Q28" s="126">
        <f t="shared" si="2"/>
        <v>35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5598</v>
      </c>
      <c r="G29">
        <v>30</v>
      </c>
      <c r="H29">
        <v>239</v>
      </c>
      <c r="I29">
        <v>7758.5</v>
      </c>
      <c r="J29">
        <v>7758.5</v>
      </c>
      <c r="K29">
        <f t="shared" si="0"/>
        <v>-102</v>
      </c>
      <c r="L29" t="s">
        <v>192</v>
      </c>
      <c r="M29" s="120">
        <v>102779</v>
      </c>
      <c r="N29" s="120">
        <v>170</v>
      </c>
      <c r="O29" s="120">
        <v>2554</v>
      </c>
      <c r="P29" s="120">
        <v>28339</v>
      </c>
      <c r="Q29" s="126">
        <f t="shared" si="2"/>
        <v>2724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11421</v>
      </c>
      <c r="G30">
        <v>305</v>
      </c>
      <c r="H30">
        <v>801</v>
      </c>
      <c r="I30">
        <v>14862.916666667</v>
      </c>
      <c r="J30">
        <v>14862.916666667</v>
      </c>
      <c r="K30">
        <f t="shared" si="0"/>
        <v>-118</v>
      </c>
      <c r="L30" t="s">
        <v>193</v>
      </c>
      <c r="M30" s="120">
        <v>14103</v>
      </c>
      <c r="N30" s="120">
        <v>21</v>
      </c>
      <c r="O30" s="120">
        <v>455</v>
      </c>
      <c r="P30" s="120">
        <v>960</v>
      </c>
      <c r="Q30" s="126">
        <f t="shared" si="2"/>
        <v>476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4307</v>
      </c>
      <c r="G31">
        <v>80</v>
      </c>
      <c r="H31">
        <v>201</v>
      </c>
      <c r="I31">
        <v>6663.416666667</v>
      </c>
      <c r="J31">
        <v>6663.416666667</v>
      </c>
      <c r="K31">
        <f t="shared" si="0"/>
        <v>4</v>
      </c>
      <c r="L31" t="s">
        <v>194</v>
      </c>
      <c r="M31" s="120">
        <v>7629</v>
      </c>
      <c r="N31" s="120">
        <v>4</v>
      </c>
      <c r="O31" s="120">
        <v>36</v>
      </c>
      <c r="P31" s="120">
        <v>464</v>
      </c>
      <c r="Q31" s="126">
        <f t="shared" si="2"/>
        <v>40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8644</v>
      </c>
      <c r="G32">
        <v>160</v>
      </c>
      <c r="H32">
        <v>393</v>
      </c>
      <c r="I32">
        <v>9791.083333333</v>
      </c>
      <c r="J32">
        <v>9791.083333333</v>
      </c>
      <c r="K32">
        <f t="shared" si="0"/>
        <v>33</v>
      </c>
      <c r="L32" t="s">
        <v>195</v>
      </c>
      <c r="M32" s="120">
        <v>4307</v>
      </c>
      <c r="N32" s="120">
        <v>4</v>
      </c>
      <c r="O32" s="120">
        <v>76</v>
      </c>
      <c r="P32" s="120">
        <v>201</v>
      </c>
      <c r="Q32" s="126">
        <f t="shared" si="2"/>
        <v>80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5906</v>
      </c>
      <c r="G33">
        <v>60</v>
      </c>
      <c r="H33">
        <v>373</v>
      </c>
      <c r="I33">
        <v>9103.916666667</v>
      </c>
      <c r="J33">
        <v>9103.916666667</v>
      </c>
      <c r="K33">
        <f t="shared" si="0"/>
        <v>-339</v>
      </c>
      <c r="L33" t="s">
        <v>196</v>
      </c>
      <c r="M33" s="120">
        <v>5745</v>
      </c>
      <c r="N33" s="120">
        <v>7</v>
      </c>
      <c r="O33" s="120">
        <v>225</v>
      </c>
      <c r="P33" s="120">
        <v>130</v>
      </c>
      <c r="Q33" s="126">
        <f t="shared" si="2"/>
        <v>232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18072</v>
      </c>
      <c r="G34">
        <v>198</v>
      </c>
      <c r="H34">
        <v>1193</v>
      </c>
      <c r="I34">
        <v>24997.166666667</v>
      </c>
      <c r="J34">
        <v>24997.166666667</v>
      </c>
      <c r="K34">
        <f aca="true" t="shared" si="3" ref="K34:K65">+B34-LEFT(L34,5)</f>
        <v>-289</v>
      </c>
      <c r="L34" t="s">
        <v>197</v>
      </c>
      <c r="M34" s="120">
        <v>27212</v>
      </c>
      <c r="N34" s="120">
        <v>38</v>
      </c>
      <c r="O34" s="120">
        <v>654</v>
      </c>
      <c r="P34" s="120">
        <v>3946</v>
      </c>
      <c r="Q34" s="126">
        <f t="shared" si="2"/>
        <v>692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27212</v>
      </c>
      <c r="G35">
        <v>692</v>
      </c>
      <c r="H35">
        <v>3946</v>
      </c>
      <c r="I35">
        <v>33375.166666667</v>
      </c>
      <c r="J35">
        <v>33375.166666667</v>
      </c>
      <c r="K35">
        <f t="shared" si="3"/>
        <v>-6</v>
      </c>
      <c r="L35" t="s">
        <v>198</v>
      </c>
      <c r="M35" s="120">
        <v>8858</v>
      </c>
      <c r="N35" s="120">
        <v>10</v>
      </c>
      <c r="O35" s="120">
        <v>192</v>
      </c>
      <c r="P35" s="120">
        <v>201</v>
      </c>
      <c r="Q35" s="126">
        <f t="shared" si="2"/>
        <v>202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14353</v>
      </c>
      <c r="G36">
        <v>179</v>
      </c>
      <c r="H36">
        <v>678</v>
      </c>
      <c r="I36">
        <v>19345.333333333</v>
      </c>
      <c r="J36">
        <v>19345.333333333</v>
      </c>
      <c r="K36">
        <f t="shared" si="3"/>
        <v>276</v>
      </c>
      <c r="L36" t="s">
        <v>199</v>
      </c>
      <c r="M36" s="120">
        <v>8295</v>
      </c>
      <c r="N36" s="120">
        <v>6</v>
      </c>
      <c r="O36" s="120">
        <v>146</v>
      </c>
      <c r="P36" s="120">
        <v>424</v>
      </c>
      <c r="Q36" s="126">
        <f t="shared" si="2"/>
        <v>152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5997</v>
      </c>
      <c r="G37">
        <v>63</v>
      </c>
      <c r="H37">
        <v>288</v>
      </c>
      <c r="I37">
        <v>7139.083333333</v>
      </c>
      <c r="J37">
        <v>7139.083333333</v>
      </c>
      <c r="K37">
        <f t="shared" si="3"/>
        <v>276</v>
      </c>
      <c r="L37" t="s">
        <v>200</v>
      </c>
      <c r="M37" s="120">
        <v>8644</v>
      </c>
      <c r="N37" s="120">
        <v>3</v>
      </c>
      <c r="O37" s="120">
        <v>157</v>
      </c>
      <c r="P37" s="120">
        <v>393</v>
      </c>
      <c r="Q37" s="126">
        <f t="shared" si="2"/>
        <v>160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6081</v>
      </c>
      <c r="G38">
        <v>149</v>
      </c>
      <c r="H38">
        <v>390</v>
      </c>
      <c r="I38">
        <v>9086.333333333</v>
      </c>
      <c r="J38">
        <v>9086.333333333</v>
      </c>
      <c r="K38">
        <f t="shared" si="3"/>
        <v>-391</v>
      </c>
      <c r="L38" t="s">
        <v>201</v>
      </c>
      <c r="M38" s="120">
        <v>7779</v>
      </c>
      <c r="N38" s="120">
        <v>6</v>
      </c>
      <c r="O38" s="120">
        <v>126</v>
      </c>
      <c r="P38" s="120">
        <v>186</v>
      </c>
      <c r="Q38" s="126">
        <f t="shared" si="2"/>
        <v>132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8051</v>
      </c>
      <c r="G39">
        <v>143</v>
      </c>
      <c r="H39">
        <v>598</v>
      </c>
      <c r="I39">
        <v>14446.666666667</v>
      </c>
      <c r="J39">
        <v>14446.666666667</v>
      </c>
      <c r="K39">
        <f t="shared" si="3"/>
        <v>-228</v>
      </c>
      <c r="L39" t="s">
        <v>202</v>
      </c>
      <c r="M39" s="120">
        <v>6653</v>
      </c>
      <c r="N39" s="120">
        <v>11</v>
      </c>
      <c r="O39" s="120">
        <v>119</v>
      </c>
      <c r="P39" s="120">
        <v>413</v>
      </c>
      <c r="Q39" s="126">
        <f t="shared" si="2"/>
        <v>130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8295</v>
      </c>
      <c r="G40">
        <v>152</v>
      </c>
      <c r="H40">
        <v>424</v>
      </c>
      <c r="I40">
        <v>10557.833333333</v>
      </c>
      <c r="J40">
        <v>10557.833333333</v>
      </c>
      <c r="K40">
        <f t="shared" si="3"/>
        <v>-62</v>
      </c>
      <c r="L40" t="s">
        <v>203</v>
      </c>
      <c r="M40" s="120">
        <v>6976</v>
      </c>
      <c r="N40" s="120">
        <v>15</v>
      </c>
      <c r="O40" s="120">
        <v>254</v>
      </c>
      <c r="P40" s="120">
        <v>223</v>
      </c>
      <c r="Q40" s="126">
        <f t="shared" si="2"/>
        <v>269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16773</v>
      </c>
      <c r="G41">
        <v>430</v>
      </c>
      <c r="H41">
        <v>1552</v>
      </c>
      <c r="I41">
        <v>21326.833333333</v>
      </c>
      <c r="J41">
        <v>21326.833333333</v>
      </c>
      <c r="K41">
        <f t="shared" si="3"/>
        <v>203</v>
      </c>
      <c r="L41" t="s">
        <v>204</v>
      </c>
      <c r="M41" s="120">
        <v>3024</v>
      </c>
      <c r="N41" s="120">
        <v>0</v>
      </c>
      <c r="O41" s="120">
        <v>5</v>
      </c>
      <c r="P41" s="120">
        <v>475</v>
      </c>
      <c r="Q41" s="126">
        <f t="shared" si="2"/>
        <v>5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6277</v>
      </c>
      <c r="G42">
        <v>167</v>
      </c>
      <c r="H42">
        <v>306</v>
      </c>
      <c r="I42">
        <v>14909.416666667</v>
      </c>
      <c r="J42">
        <v>14909.416666667</v>
      </c>
      <c r="K42">
        <f t="shared" si="3"/>
        <v>30</v>
      </c>
      <c r="L42" t="s">
        <v>205</v>
      </c>
      <c r="M42" s="120">
        <v>20777</v>
      </c>
      <c r="N42" s="120">
        <v>28</v>
      </c>
      <c r="O42" s="120">
        <v>513</v>
      </c>
      <c r="P42" s="120">
        <v>558</v>
      </c>
      <c r="Q42" s="126">
        <f t="shared" si="2"/>
        <v>541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161490</v>
      </c>
      <c r="G43">
        <v>5163</v>
      </c>
      <c r="H43">
        <v>24305</v>
      </c>
      <c r="I43">
        <v>266422.083333333</v>
      </c>
      <c r="J43">
        <v>266422.083333333</v>
      </c>
      <c r="K43">
        <f t="shared" si="3"/>
        <v>329</v>
      </c>
      <c r="L43" t="s">
        <v>206</v>
      </c>
      <c r="M43" s="120">
        <v>5550</v>
      </c>
      <c r="N43" s="120">
        <v>0</v>
      </c>
      <c r="O43" s="120">
        <v>28</v>
      </c>
      <c r="P43" s="120">
        <v>281</v>
      </c>
      <c r="Q43" s="126">
        <f t="shared" si="2"/>
        <v>28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6653</v>
      </c>
      <c r="G44">
        <v>130</v>
      </c>
      <c r="H44">
        <v>413</v>
      </c>
      <c r="I44">
        <v>9421.666666667</v>
      </c>
      <c r="J44">
        <v>9421.666666667</v>
      </c>
      <c r="K44">
        <f t="shared" si="3"/>
        <v>-85</v>
      </c>
      <c r="L44" t="s">
        <v>207</v>
      </c>
      <c r="M44" s="120">
        <v>6277</v>
      </c>
      <c r="N44" s="120">
        <v>9</v>
      </c>
      <c r="O44" s="120">
        <v>158</v>
      </c>
      <c r="P44" s="120">
        <v>306</v>
      </c>
      <c r="Q44" s="126">
        <f t="shared" si="2"/>
        <v>167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18892</v>
      </c>
      <c r="G45">
        <v>463</v>
      </c>
      <c r="H45">
        <v>1046</v>
      </c>
      <c r="I45">
        <v>20636.416666667</v>
      </c>
      <c r="J45">
        <v>20636.416666667</v>
      </c>
      <c r="K45">
        <f t="shared" si="3"/>
        <v>72</v>
      </c>
      <c r="L45" t="s">
        <v>208</v>
      </c>
      <c r="M45" s="120">
        <v>13147</v>
      </c>
      <c r="N45" s="120">
        <v>19</v>
      </c>
      <c r="O45" s="120">
        <v>161</v>
      </c>
      <c r="P45" s="120">
        <v>291</v>
      </c>
      <c r="Q45" s="126">
        <f t="shared" si="2"/>
        <v>180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7060</v>
      </c>
      <c r="G46">
        <v>194</v>
      </c>
      <c r="H46">
        <v>414</v>
      </c>
      <c r="I46">
        <v>10037.916666667</v>
      </c>
      <c r="J46">
        <v>10037.916666667</v>
      </c>
      <c r="K46">
        <f t="shared" si="3"/>
        <v>-541</v>
      </c>
      <c r="L46" t="s">
        <v>209</v>
      </c>
      <c r="M46" s="120">
        <v>11274</v>
      </c>
      <c r="N46" s="120">
        <v>4</v>
      </c>
      <c r="O46" s="120">
        <v>77</v>
      </c>
      <c r="P46" s="120">
        <v>499</v>
      </c>
      <c r="Q46" s="126">
        <f t="shared" si="2"/>
        <v>81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4652</v>
      </c>
      <c r="G47">
        <v>177</v>
      </c>
      <c r="H47">
        <v>296</v>
      </c>
      <c r="I47">
        <v>6629.75</v>
      </c>
      <c r="J47">
        <v>6629.75</v>
      </c>
      <c r="K47">
        <f t="shared" si="3"/>
        <v>-482</v>
      </c>
      <c r="L47" t="s">
        <v>210</v>
      </c>
      <c r="M47" s="120">
        <v>4916</v>
      </c>
      <c r="N47" s="120">
        <v>7</v>
      </c>
      <c r="O47" s="120">
        <v>76</v>
      </c>
      <c r="P47" s="120">
        <v>174</v>
      </c>
      <c r="Q47" s="126">
        <f t="shared" si="2"/>
        <v>83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7304</v>
      </c>
      <c r="G48">
        <v>140</v>
      </c>
      <c r="H48">
        <v>353</v>
      </c>
      <c r="I48">
        <v>8872.75</v>
      </c>
      <c r="J48">
        <v>8872.75</v>
      </c>
      <c r="K48">
        <f t="shared" si="3"/>
        <v>-370</v>
      </c>
      <c r="L48" t="s">
        <v>211</v>
      </c>
      <c r="M48" s="120">
        <v>7344</v>
      </c>
      <c r="N48" s="120">
        <v>4</v>
      </c>
      <c r="O48" s="120">
        <v>118</v>
      </c>
      <c r="P48" s="120">
        <v>515</v>
      </c>
      <c r="Q48" s="126">
        <f t="shared" si="2"/>
        <v>122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12675</v>
      </c>
      <c r="G49">
        <v>232</v>
      </c>
      <c r="H49">
        <v>613</v>
      </c>
      <c r="I49">
        <v>15057.416666667</v>
      </c>
      <c r="J49">
        <v>15057.416666667</v>
      </c>
      <c r="K49">
        <f t="shared" si="3"/>
        <v>-327</v>
      </c>
      <c r="L49" t="s">
        <v>212</v>
      </c>
      <c r="M49" s="120">
        <v>15889</v>
      </c>
      <c r="N49" s="120">
        <v>5</v>
      </c>
      <c r="O49" s="120">
        <v>81</v>
      </c>
      <c r="P49" s="120">
        <v>1142</v>
      </c>
      <c r="Q49" s="126">
        <f t="shared" si="2"/>
        <v>86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14103</v>
      </c>
      <c r="G50">
        <v>476</v>
      </c>
      <c r="H50">
        <v>960</v>
      </c>
      <c r="I50">
        <v>19483.416666667</v>
      </c>
      <c r="J50">
        <v>19483.416666667</v>
      </c>
      <c r="K50">
        <f t="shared" si="3"/>
        <v>-234</v>
      </c>
      <c r="L50" t="s">
        <v>213</v>
      </c>
      <c r="M50" s="120">
        <v>18892</v>
      </c>
      <c r="N50" s="120">
        <v>23</v>
      </c>
      <c r="O50" s="120">
        <v>440</v>
      </c>
      <c r="P50" s="120">
        <v>1046</v>
      </c>
      <c r="Q50" s="126">
        <f t="shared" si="2"/>
        <v>463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6642</v>
      </c>
      <c r="G51">
        <v>95</v>
      </c>
      <c r="H51">
        <v>339</v>
      </c>
      <c r="I51">
        <v>9619</v>
      </c>
      <c r="J51">
        <v>9619</v>
      </c>
      <c r="K51">
        <f t="shared" si="3"/>
        <v>64</v>
      </c>
      <c r="L51" t="s">
        <v>214</v>
      </c>
      <c r="M51" s="120">
        <v>10023</v>
      </c>
      <c r="N51" s="120">
        <v>10</v>
      </c>
      <c r="O51" s="120">
        <v>245</v>
      </c>
      <c r="P51" s="120">
        <v>294</v>
      </c>
      <c r="Q51" s="126">
        <f t="shared" si="2"/>
        <v>255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11698</v>
      </c>
      <c r="G52">
        <v>338</v>
      </c>
      <c r="H52">
        <v>933</v>
      </c>
      <c r="I52">
        <v>15898.083333333</v>
      </c>
      <c r="J52">
        <v>15898.083333333</v>
      </c>
      <c r="K52">
        <f t="shared" si="3"/>
        <v>15</v>
      </c>
      <c r="L52" t="s">
        <v>215</v>
      </c>
      <c r="M52" s="120">
        <v>25088</v>
      </c>
      <c r="N52" s="120">
        <v>15</v>
      </c>
      <c r="O52" s="120">
        <v>581</v>
      </c>
      <c r="P52" s="120">
        <v>1716</v>
      </c>
      <c r="Q52" s="126">
        <f t="shared" si="2"/>
        <v>596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9822</v>
      </c>
      <c r="G53">
        <v>168</v>
      </c>
      <c r="H53">
        <v>483</v>
      </c>
      <c r="I53">
        <v>11961.25</v>
      </c>
      <c r="J53">
        <v>11961.25</v>
      </c>
      <c r="K53">
        <f t="shared" si="3"/>
        <v>-363</v>
      </c>
      <c r="L53" t="s">
        <v>216</v>
      </c>
      <c r="M53" s="120">
        <v>16773</v>
      </c>
      <c r="N53" s="120">
        <v>35</v>
      </c>
      <c r="O53" s="120">
        <v>395</v>
      </c>
      <c r="P53" s="120">
        <v>1552</v>
      </c>
      <c r="Q53" s="126">
        <f t="shared" si="2"/>
        <v>430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4896</v>
      </c>
      <c r="G54">
        <v>35</v>
      </c>
      <c r="H54">
        <v>514</v>
      </c>
      <c r="I54">
        <v>7970.25</v>
      </c>
      <c r="J54">
        <v>7970.25</v>
      </c>
      <c r="K54">
        <f t="shared" si="3"/>
        <v>-331</v>
      </c>
      <c r="L54" t="s">
        <v>217</v>
      </c>
      <c r="M54" s="120">
        <v>6642</v>
      </c>
      <c r="N54" s="120">
        <v>3</v>
      </c>
      <c r="O54" s="120">
        <v>92</v>
      </c>
      <c r="P54" s="120">
        <v>339</v>
      </c>
      <c r="Q54" s="126">
        <f t="shared" si="2"/>
        <v>95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5550</v>
      </c>
      <c r="G55">
        <v>28</v>
      </c>
      <c r="H55">
        <v>281</v>
      </c>
      <c r="I55">
        <v>7419.833333333</v>
      </c>
      <c r="J55">
        <v>7419.833333333</v>
      </c>
      <c r="K55">
        <f t="shared" si="3"/>
        <v>-181</v>
      </c>
      <c r="L55" t="s">
        <v>218</v>
      </c>
      <c r="M55" s="120">
        <v>14353</v>
      </c>
      <c r="N55" s="120">
        <v>5</v>
      </c>
      <c r="O55" s="120">
        <v>174</v>
      </c>
      <c r="P55" s="120">
        <v>678</v>
      </c>
      <c r="Q55" s="126">
        <f t="shared" si="2"/>
        <v>179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5403</v>
      </c>
      <c r="G56">
        <v>29</v>
      </c>
      <c r="H56">
        <v>430</v>
      </c>
      <c r="I56">
        <v>7659.25</v>
      </c>
      <c r="J56">
        <v>7659.25</v>
      </c>
      <c r="K56">
        <f t="shared" si="3"/>
        <v>27</v>
      </c>
      <c r="L56" t="s">
        <v>219</v>
      </c>
      <c r="M56" s="120">
        <v>11698</v>
      </c>
      <c r="N56" s="120">
        <v>4</v>
      </c>
      <c r="O56" s="120">
        <v>334</v>
      </c>
      <c r="P56" s="120">
        <v>933</v>
      </c>
      <c r="Q56" s="126">
        <f t="shared" si="2"/>
        <v>338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38376</v>
      </c>
      <c r="G57">
        <v>990</v>
      </c>
      <c r="H57">
        <v>5009</v>
      </c>
      <c r="I57">
        <v>46616.166666667</v>
      </c>
      <c r="J57">
        <v>46616.166666667</v>
      </c>
      <c r="K57">
        <f t="shared" si="3"/>
        <v>144</v>
      </c>
      <c r="L57" t="s">
        <v>220</v>
      </c>
      <c r="M57" s="120">
        <v>5997</v>
      </c>
      <c r="N57" s="120">
        <v>4</v>
      </c>
      <c r="O57" s="120">
        <v>59</v>
      </c>
      <c r="P57" s="120">
        <v>288</v>
      </c>
      <c r="Q57" s="126">
        <f t="shared" si="2"/>
        <v>63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21200</v>
      </c>
      <c r="G58">
        <v>657</v>
      </c>
      <c r="H58">
        <v>488</v>
      </c>
      <c r="I58">
        <v>23186.5</v>
      </c>
      <c r="J58">
        <v>23186.5</v>
      </c>
      <c r="K58">
        <f t="shared" si="3"/>
        <v>-446</v>
      </c>
      <c r="L58" t="s">
        <v>221</v>
      </c>
      <c r="M58" s="120">
        <v>7793</v>
      </c>
      <c r="N58" s="120">
        <v>12</v>
      </c>
      <c r="O58" s="120">
        <v>231</v>
      </c>
      <c r="P58" s="120">
        <v>168</v>
      </c>
      <c r="Q58" s="126">
        <f t="shared" si="2"/>
        <v>243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5745</v>
      </c>
      <c r="G59">
        <v>232</v>
      </c>
      <c r="H59">
        <v>130</v>
      </c>
      <c r="I59">
        <v>7689</v>
      </c>
      <c r="J59">
        <v>7689</v>
      </c>
      <c r="K59">
        <f t="shared" si="3"/>
        <v>-309</v>
      </c>
      <c r="L59" t="s">
        <v>222</v>
      </c>
      <c r="M59" s="120">
        <v>9565</v>
      </c>
      <c r="N59" s="120">
        <v>6</v>
      </c>
      <c r="O59" s="120">
        <v>132</v>
      </c>
      <c r="P59" s="120">
        <v>281</v>
      </c>
      <c r="Q59" s="126">
        <f t="shared" si="2"/>
        <v>138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6976</v>
      </c>
      <c r="G60">
        <v>269</v>
      </c>
      <c r="H60">
        <v>223</v>
      </c>
      <c r="I60">
        <v>12592.5</v>
      </c>
      <c r="J60">
        <v>12592.5</v>
      </c>
      <c r="K60">
        <f t="shared" si="3"/>
        <v>-247</v>
      </c>
      <c r="L60" t="s">
        <v>223</v>
      </c>
      <c r="M60" s="120">
        <v>5403</v>
      </c>
      <c r="N60" s="120">
        <v>4</v>
      </c>
      <c r="O60" s="120">
        <v>25</v>
      </c>
      <c r="P60" s="120">
        <v>430</v>
      </c>
      <c r="Q60" s="126">
        <f t="shared" si="2"/>
        <v>29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20777</v>
      </c>
      <c r="G61">
        <v>541</v>
      </c>
      <c r="H61">
        <v>558</v>
      </c>
      <c r="I61">
        <v>26390.25</v>
      </c>
      <c r="J61">
        <v>26390.25</v>
      </c>
      <c r="K61">
        <f t="shared" si="3"/>
        <v>-296</v>
      </c>
      <c r="L61" t="s">
        <v>224</v>
      </c>
      <c r="M61" s="120">
        <v>14553</v>
      </c>
      <c r="N61" s="120">
        <v>7</v>
      </c>
      <c r="O61" s="120">
        <v>299</v>
      </c>
      <c r="P61" s="120">
        <v>655</v>
      </c>
      <c r="Q61" s="126">
        <f t="shared" si="2"/>
        <v>306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7793</v>
      </c>
      <c r="G62">
        <v>243</v>
      </c>
      <c r="H62">
        <v>168</v>
      </c>
      <c r="I62">
        <v>14109</v>
      </c>
      <c r="J62">
        <v>14109</v>
      </c>
      <c r="K62">
        <f t="shared" si="3"/>
        <v>-92</v>
      </c>
      <c r="L62" t="s">
        <v>225</v>
      </c>
      <c r="M62" s="120">
        <v>7959</v>
      </c>
      <c r="N62" s="120">
        <v>4</v>
      </c>
      <c r="O62" s="120">
        <v>49</v>
      </c>
      <c r="P62" s="120">
        <v>812</v>
      </c>
      <c r="Q62" s="126">
        <f t="shared" si="2"/>
        <v>53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34578</v>
      </c>
      <c r="G63">
        <v>982</v>
      </c>
      <c r="H63">
        <v>991</v>
      </c>
      <c r="I63">
        <v>58476.333333333</v>
      </c>
      <c r="J63">
        <v>58476.333333333</v>
      </c>
      <c r="K63">
        <f t="shared" si="3"/>
        <v>-756</v>
      </c>
      <c r="L63" t="s">
        <v>226</v>
      </c>
      <c r="M63" s="120">
        <v>161490</v>
      </c>
      <c r="N63" s="120">
        <v>383</v>
      </c>
      <c r="O63" s="120">
        <v>4780</v>
      </c>
      <c r="P63" s="120">
        <v>24305</v>
      </c>
      <c r="Q63" s="126">
        <f t="shared" si="2"/>
        <v>5163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7779</v>
      </c>
      <c r="G64">
        <v>132</v>
      </c>
      <c r="H64">
        <v>186</v>
      </c>
      <c r="I64">
        <v>26075.5</v>
      </c>
      <c r="J64">
        <v>26075.5</v>
      </c>
      <c r="K64">
        <f t="shared" si="3"/>
        <v>-411</v>
      </c>
      <c r="L64" t="s">
        <v>227</v>
      </c>
      <c r="M64" s="120">
        <v>38376</v>
      </c>
      <c r="N64" s="120">
        <v>38</v>
      </c>
      <c r="O64" s="120">
        <v>952</v>
      </c>
      <c r="P64" s="120">
        <v>5009</v>
      </c>
      <c r="Q64" s="126">
        <f t="shared" si="2"/>
        <v>990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10023</v>
      </c>
      <c r="G65">
        <v>255</v>
      </c>
      <c r="H65">
        <v>294</v>
      </c>
      <c r="I65">
        <v>13295.083333333</v>
      </c>
      <c r="J65">
        <v>13295.083333333</v>
      </c>
      <c r="K65">
        <f t="shared" si="3"/>
        <v>-264</v>
      </c>
      <c r="L65" t="s">
        <v>228</v>
      </c>
      <c r="M65" s="120">
        <v>8447</v>
      </c>
      <c r="N65" s="120">
        <v>14</v>
      </c>
      <c r="O65" s="120">
        <v>54</v>
      </c>
      <c r="P65" s="120">
        <v>736</v>
      </c>
      <c r="Q65" s="126">
        <f t="shared" si="2"/>
        <v>68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Presupuesto Area Finaciera</cp:lastModifiedBy>
  <cp:lastPrinted>2012-07-17T19:53:27Z</cp:lastPrinted>
  <dcterms:created xsi:type="dcterms:W3CDTF">2012-07-17T16:53:20Z</dcterms:created>
  <dcterms:modified xsi:type="dcterms:W3CDTF">2024-03-14T21:04:37Z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