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'Datos'!$A$1:$J$65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<sst xmlns="http://schemas.openxmlformats.org/spreadsheetml/2006/main" count="755" uniqueCount="254">
  <si>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</si>
  <si>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</si>
  <si>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</si>
  <si>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</si>
  <si>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</si>
  <si>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</si>
  <si>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</si>
  <si>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</si>
  <si>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</si>
  <si>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</si>
  <si>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</si>
  <si>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</si>
  <si>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</si>
  <si>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</si>
  <si>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</si>
  <si>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</si>
  <si>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</si>
  <si>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</si>
  <si>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</si>
  <si>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</si>
  <si>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</si>
  <si>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</si>
  <si>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</si>
  <si>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</si>
  <si>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</si>
  <si>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</si>
  <si>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</si>
  <si>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</si>
  <si>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</si>
  <si>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</si>
  <si>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</si>
  <si>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</si>
  <si>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</si>
  <si>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</si>
  <si>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</si>
  <si>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</si>
  <si>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</si>
  <si>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</si>
  <si>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</si>
  <si>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</si>
  <si>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</si>
  <si>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</si>
  <si>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</si>
  <si>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</si>
  <si>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</si>
  <si>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</si>
  <si>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</si>
  <si>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</si>
  <si>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</si>
  <si>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</si>
  <si>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</si>
  <si>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</si>
  <si>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</si>
  <si>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</si>
  <si>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</si>
  <si>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</si>
  <si>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</si>
  <si>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</si>
  <si>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</si>
  <si>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</si>
  <si>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</si>
  <si>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</si>
  <si>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</si>
  <si>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</si>
  <si>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</si>
  <si>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</si>
  <si>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</si>
  <si>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</si>
  <si>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</si>
  <si>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</si>
  <si>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</si>
  <si>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</si>
  <si>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</si>
  <si>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</si>
  <si>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</si>
  <si>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</si>
  <si>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</si>
  <si>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</si>
  <si>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</si>
  <si>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</si>
  <si>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</si>
  <si>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</si>
  <si>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</si>
  <si>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</si>
  <si>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</si>
  <si>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</si>
  <si>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</si>
  <si>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</si>
  <si>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</si>
  <si>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</si>
  <si>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</si>
  <si>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</si>
  <si>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</si>
  <si>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</si>
  <si>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</si>
  <si>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</si>
  <si>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</si>
  <si>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</si>
  <si>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</si>
  <si>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</si>
  <si>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</si>
  <si>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</si>
  <si>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</si>
  <si>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</si>
  <si>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</si>
  <si>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</si>
  <si>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</si>
  <si>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</si>
  <si>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</si>
  <si>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</si>
  <si>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</si>
  <si>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</si>
  <si>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</si>
  <si>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</si>
  <si>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</si>
  <si>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</si>
  <si>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</si>
  <si>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</si>
  <si>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</si>
  <si>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</si>
  <si>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</si>
  <si>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</si>
  <si>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</si>
  <si>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</si>
  <si>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</si>
  <si>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</si>
  <si>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</si>
  <si>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</si>
  <si>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</si>
  <si>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</si>
  <si>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</si>
  <si>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</si>
  <si>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</si>
  <si>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</si>
  <si>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</si>
  <si>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</si>
  <si>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</si>
  <si>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</si>
  <si>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</si>
  <si>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</si>
  <si>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</si>
  <si>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</si>
  <si>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</si>
  <si>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</si>
  <si>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</si>
  <si>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</si>
  <si>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</si>
  <si>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</si>
  <si>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</si>
  <si>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</si>
  <si>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</si>
  <si>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</si>
  <si>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</si>
  <si>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</si>
  <si>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</si>
  <si>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</si>
  <si>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</si>
  <si>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</si>
  <si>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</si>
  <si>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</si>
  <si>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</si>
  <si>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</si>
  <si>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</si>
  <si>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</si>
  <si>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</si>
  <si>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</si>
  <si>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</si>
  <si>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</si>
  <si>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</si>
  <si>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</si>
  <si>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</si>
  <si>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</si>
  <si>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</si>
  <si>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</si>
  <si>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</si>
  <si>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</si>
  <si>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</si>
  <si>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</si>
  <si>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</si>
  <si>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</si>
  <si>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</si>
  <si>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</si>
  <si>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</si>
  <si>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</si>
  <si>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</si>
  <si>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</si>
  <si>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</si>
  <si>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</si>
  <si>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</si>
  <si>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</si>
  <si>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</si>
  <si>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</si>
  <si>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</si>
  <si>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</si>
  <si>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</si>
  <si>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</si>
  <si>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</si>
  <si>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</si>
  <si>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</si>
  <si>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</si>
  <si>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</si>
  <si>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</si>
  <si>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</si>
  <si>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</si>
  <si>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</si>
  <si>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</si>
  <si>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</si>
  <si>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</si>
  <si>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</si>
  <si>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</si>
  <si>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</si>
  <si>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</si>
  <si>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</si>
  <si>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</si>
  <si>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</si>
  <si>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</si>
  <si>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</si>
  <si>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</si>
  <si>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</si>
  <si>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</si>
  <si>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</si>
  <si>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</si>
  <si>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</si>
  <si>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</si>
  <si>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</si>
  <si>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</si>
  <si>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</si>
  <si>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</si>
  <si>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</si>
  <si>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</si>
  <si>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</si>
  <si>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</si>
  <si>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</si>
  <si>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</si>
  <si>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</si>
  <si>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</si>
  <si>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</si>
  <si>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</si>
  <si>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</si>
  <si>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</si>
  <si>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</si>
  <si>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</si>
  <si>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</si>
  <si>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</si>
  <si>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</si>
  <si>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</si>
  <si>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</si>
  <si>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</si>
  <si>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</si>
  <si>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</si>
  <si>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</si>
  <si>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Dic2023</t>
  </si>
  <si>
    <t>CONTRIB Dic2023</t>
  </si>
  <si>
    <t>EXCEPCION Dic2023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</si>
</sst>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Alignment="1">
      <alignment vertical="center" wrapText="1"/>
    </xf>
    <xf numFmtId="0" fontId="43" fillId="36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245</v>
      </c>
      <c r="G2" s="71" t="s">
        <v>236</v>
      </c>
      <c r="H2" s="72" t="s">
        <v>160</v>
      </c>
      <c r="I2" s="73" t="s">
        <v>251</v>
      </c>
      <c r="J2" s="73" t="s">
        <v>242</v>
      </c>
      <c r="K2" s="70" t="s">
        <v>160</v>
      </c>
      <c r="L2" s="71" t="s">
        <v>252</v>
      </c>
      <c r="M2" s="30" t="s">
        <v>243</v>
      </c>
      <c r="N2" s="72" t="s">
        <v>160</v>
      </c>
      <c r="O2" s="73" t="s">
        <v>253</v>
      </c>
      <c r="P2" s="73" t="s">
        <v>244</v>
      </c>
      <c r="Q2" s="70" t="s">
        <v>160</v>
      </c>
      <c r="R2" s="71" t="s">
        <v>246</v>
      </c>
      <c r="S2" s="30" t="s">
        <v>239</v>
      </c>
      <c r="T2" s="72" t="s">
        <v>160</v>
      </c>
      <c r="U2" s="73" t="s">
        <v>247</v>
      </c>
      <c r="V2" s="30" t="s">
        <v>240</v>
      </c>
      <c r="W2" s="70" t="s">
        <v>160</v>
      </c>
      <c r="X2" s="74" t="s">
        <v>248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5565.499798</v>
      </c>
      <c r="G3" s="4">
        <v>5560.999190793</v>
      </c>
      <c r="H3" s="79">
        <f>(F3/G3)-1</f>
        <v>0.0008093162851832147</v>
      </c>
      <c r="I3" s="80">
        <v>4896</v>
      </c>
      <c r="J3" s="4">
        <v>4832</v>
      </c>
      <c r="K3" s="81">
        <f>(I3/J3)-1</f>
        <v>0.013245033112582849</v>
      </c>
      <c r="L3" s="78">
        <v>198</v>
      </c>
      <c r="M3" s="4">
        <v>241</v>
      </c>
      <c r="N3" s="79">
        <f>(L3/M3)-1</f>
        <v>-0.17842323651452285</v>
      </c>
      <c r="O3" s="82">
        <v>83</v>
      </c>
      <c r="P3" s="5">
        <v>76</v>
      </c>
      <c r="Q3" s="81">
        <f aca="true" t="shared" si="0" ref="Q3:Q8">(O3/P3)-1</f>
        <v>0.09210526315789469</v>
      </c>
      <c r="R3" s="83">
        <f aca="true" t="shared" si="1" ref="R3:S34">I3+L3+O3</f>
        <v>5177</v>
      </c>
      <c r="S3" s="83">
        <f t="shared" si="1"/>
        <v>5149</v>
      </c>
      <c r="T3" s="79">
        <f>(R3/S3)-1</f>
        <v>0.005437949116333218</v>
      </c>
      <c r="U3" s="84">
        <f>IF((R3/F3)&gt;1,1,R3/F3)</f>
        <v>0.9301949847990992</v>
      </c>
      <c r="V3" s="23">
        <v>0.9264123785534365</v>
      </c>
      <c r="W3" s="81">
        <f>(U3/V3)-1</f>
        <v>0.004083069627771163</v>
      </c>
      <c r="X3" s="104">
        <f>SUM(U3:U5)/3</f>
        <v>0.9071157802890712</v>
      </c>
      <c r="Y3" s="105">
        <f>SUM(V3:V5)/3</f>
        <v>0.8991583266775933</v>
      </c>
      <c r="Z3" s="106">
        <f>(X3/Y3)-1</f>
        <v>0.008849891476711225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27815.49511</v>
      </c>
      <c r="G4" s="9">
        <v>27782.495100333</v>
      </c>
      <c r="H4" s="33">
        <f aca="true" t="shared" si="2" ref="H4:H66">(F4/G4)-1</f>
        <v>0.001187798631758108</v>
      </c>
      <c r="I4" s="35">
        <v>26204</v>
      </c>
      <c r="J4" s="9">
        <v>26163</v>
      </c>
      <c r="K4" s="51">
        <f aca="true" t="shared" si="3" ref="K4:K66">(I4/J4)-1</f>
        <v>0.0015670985743225785</v>
      </c>
      <c r="L4" s="48">
        <v>1855</v>
      </c>
      <c r="M4" s="9">
        <v>1829</v>
      </c>
      <c r="N4" s="33">
        <f aca="true" t="shared" si="4" ref="N4:N66">(L4/M4)-1</f>
        <v>0.014215418261344981</v>
      </c>
      <c r="O4" s="54">
        <v>605</v>
      </c>
      <c r="P4" s="10">
        <v>598</v>
      </c>
      <c r="Q4" s="51">
        <f t="shared" si="0"/>
        <v>0.0117056856187292</v>
      </c>
      <c r="R4" s="59">
        <f t="shared" si="1"/>
        <v>28664</v>
      </c>
      <c r="S4" s="10">
        <f t="shared" si="1"/>
        <v>28590</v>
      </c>
      <c r="T4" s="33">
        <f>(R4/S4)-1</f>
        <v>0.002588317593564149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11092.49809556</v>
      </c>
      <c r="H5" s="34">
        <f t="shared" si="2"/>
        <v>0.0005861533068554081</v>
      </c>
      <c r="I5" s="36">
        <v>8311</v>
      </c>
      <c r="J5" s="14">
        <v>8080</v>
      </c>
      <c r="K5" s="52">
        <f t="shared" si="3"/>
        <v>0.02858910891089117</v>
      </c>
      <c r="L5" s="49">
        <v>331</v>
      </c>
      <c r="M5" s="14">
        <v>334</v>
      </c>
      <c r="N5" s="34">
        <f t="shared" si="4"/>
        <v>-0.008982035928143728</v>
      </c>
      <c r="O5" s="55">
        <v>139</v>
      </c>
      <c r="P5" s="15">
        <v>134</v>
      </c>
      <c r="Q5" s="52">
        <f t="shared" si="0"/>
        <v>0.03731343283582089</v>
      </c>
      <c r="R5" s="60">
        <f t="shared" si="1"/>
        <v>8781</v>
      </c>
      <c r="S5" s="15">
        <f t="shared" si="1"/>
        <v>8548</v>
      </c>
      <c r="T5" s="34">
        <f aca="true" t="shared" si="6" ref="T5:T68">(R5/S5)-1</f>
        <v>0.027257838090781528</v>
      </c>
      <c r="U5" s="58">
        <f aca="true" t="shared" si="7" ref="U5:U66">IF((R5/F5)&gt;1,1,R5/F5)</f>
        <v>0.7911523560681143</v>
      </c>
      <c r="V5" s="24">
        <v>0.7710626014793434</v>
      </c>
      <c r="W5" s="52">
        <f t="shared" si="5"/>
        <v>0.026054634928768694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393835.8355</v>
      </c>
      <c r="G6" s="4">
        <v>393242.43067604</v>
      </c>
      <c r="H6" s="79">
        <f t="shared" si="2"/>
        <v>0.0015090050759269946</v>
      </c>
      <c r="I6" s="80">
        <v>239065</v>
      </c>
      <c r="J6" s="4">
        <v>238274</v>
      </c>
      <c r="K6" s="81">
        <f t="shared" si="3"/>
        <v>0.0033197075635613693</v>
      </c>
      <c r="L6" s="78">
        <v>177024</v>
      </c>
      <c r="M6" s="4">
        <v>177730</v>
      </c>
      <c r="N6" s="79">
        <f t="shared" si="4"/>
        <v>-0.0039723175603443295</v>
      </c>
      <c r="O6" s="82">
        <v>14456</v>
      </c>
      <c r="P6" s="5">
        <v>13866</v>
      </c>
      <c r="Q6" s="81">
        <f t="shared" si="0"/>
        <v>0.04255012260204816</v>
      </c>
      <c r="R6" s="83">
        <f t="shared" si="1"/>
        <v>430545</v>
      </c>
      <c r="S6" s="5">
        <f t="shared" si="1"/>
        <v>429870</v>
      </c>
      <c r="T6" s="79">
        <f t="shared" si="6"/>
        <v>0.0015702421662362465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0.8032795486444573</v>
      </c>
      <c r="Y6" s="105">
        <f>SUM(V6:V11)/6</f>
        <v>0.8049459050618385</v>
      </c>
      <c r="Z6" s="106">
        <f>(X6/Y6)-1</f>
        <v>-0.002070147083055529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15344.49641</v>
      </c>
      <c r="G7" s="9">
        <v>15324.997357259</v>
      </c>
      <c r="H7" s="33">
        <f t="shared" si="2"/>
        <v>0.0012723690769032014</v>
      </c>
      <c r="I7" s="35">
        <v>9412</v>
      </c>
      <c r="J7" s="9">
        <v>9423</v>
      </c>
      <c r="K7" s="51">
        <f t="shared" si="3"/>
        <v>-0.0011673564682160853</v>
      </c>
      <c r="L7" s="48">
        <v>1173</v>
      </c>
      <c r="M7" s="9">
        <v>1174</v>
      </c>
      <c r="N7" s="33">
        <f t="shared" si="4"/>
        <v>-0.0008517887563883608</v>
      </c>
      <c r="O7" s="54">
        <v>35</v>
      </c>
      <c r="P7" s="10">
        <v>25</v>
      </c>
      <c r="Q7" s="51">
        <f t="shared" si="0"/>
        <v>0.3999999999999999</v>
      </c>
      <c r="R7" s="59">
        <f t="shared" si="1"/>
        <v>10620</v>
      </c>
      <c r="S7" s="10">
        <f t="shared" si="1"/>
        <v>10622</v>
      </c>
      <c r="T7" s="33">
        <f t="shared" si="6"/>
        <v>-0.00018828845791751814</v>
      </c>
      <c r="U7" s="57">
        <f t="shared" si="7"/>
        <v>0.6921048248334141</v>
      </c>
      <c r="V7" s="22">
        <v>0.6935231130843562</v>
      </c>
      <c r="W7" s="51">
        <f t="shared" si="5"/>
        <v>-0.0020450482820024707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9932.999799</v>
      </c>
      <c r="G8" s="9">
        <v>9925.498476147</v>
      </c>
      <c r="H8" s="33">
        <f t="shared" si="2"/>
        <v>0.0007557628335772559</v>
      </c>
      <c r="I8" s="35">
        <v>7548</v>
      </c>
      <c r="J8" s="9">
        <v>7657</v>
      </c>
      <c r="K8" s="51">
        <f t="shared" si="3"/>
        <v>-0.014235340211571135</v>
      </c>
      <c r="L8" s="48">
        <v>532</v>
      </c>
      <c r="M8" s="9">
        <v>496</v>
      </c>
      <c r="N8" s="33">
        <f t="shared" si="4"/>
        <v>0.07258064516129026</v>
      </c>
      <c r="O8" s="54">
        <v>41</v>
      </c>
      <c r="P8" s="10">
        <v>38</v>
      </c>
      <c r="Q8" s="51">
        <f t="shared" si="0"/>
        <v>0.07894736842105265</v>
      </c>
      <c r="R8" s="59">
        <f t="shared" si="1"/>
        <v>8121</v>
      </c>
      <c r="S8" s="10">
        <f t="shared" si="1"/>
        <v>8191</v>
      </c>
      <c r="T8" s="33">
        <f t="shared" si="6"/>
        <v>-0.00854596508362837</v>
      </c>
      <c r="U8" s="57">
        <f t="shared" si="7"/>
        <v>0.8175777876103026</v>
      </c>
      <c r="V8" s="22">
        <v>0.8257056451612903</v>
      </c>
      <c r="W8" s="51">
        <f t="shared" si="5"/>
        <v>-0.009843529105823201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4355.499971</v>
      </c>
      <c r="G9" s="9">
        <v>4352.499282022</v>
      </c>
      <c r="H9" s="33">
        <f t="shared" si="2"/>
        <v>0.0006894174550227117</v>
      </c>
      <c r="I9" s="35">
        <v>2995</v>
      </c>
      <c r="J9" s="9">
        <v>3014</v>
      </c>
      <c r="K9" s="51">
        <f t="shared" si="3"/>
        <v>-0.006303915063039178</v>
      </c>
      <c r="L9" s="48">
        <v>513</v>
      </c>
      <c r="M9" s="9">
        <v>436</v>
      </c>
      <c r="N9" s="33">
        <f t="shared" si="4"/>
        <v>0.17660550458715596</v>
      </c>
      <c r="O9" s="54">
        <v>6</v>
      </c>
      <c r="P9" s="10">
        <v>6</v>
      </c>
      <c r="Q9" s="51">
        <v>0</v>
      </c>
      <c r="R9" s="59">
        <f t="shared" si="1"/>
        <v>3514</v>
      </c>
      <c r="S9" s="10">
        <f t="shared" si="1"/>
        <v>3456</v>
      </c>
      <c r="T9" s="33">
        <f t="shared" si="6"/>
        <v>0.01678240740740744</v>
      </c>
      <c r="U9" s="57">
        <f t="shared" si="7"/>
        <v>0.8067960104229329</v>
      </c>
      <c r="V9" s="22">
        <v>0.7944827586206896</v>
      </c>
      <c r="W9" s="51">
        <f t="shared" si="5"/>
        <v>0.015498450619143123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13350.99966</v>
      </c>
      <c r="G10" s="9">
        <v>13340.497891758</v>
      </c>
      <c r="H10" s="33">
        <f t="shared" si="2"/>
        <v>0.000787209617452822</v>
      </c>
      <c r="I10" s="35">
        <v>7906</v>
      </c>
      <c r="J10" s="9">
        <v>7930</v>
      </c>
      <c r="K10" s="51">
        <f t="shared" si="3"/>
        <v>-0.0030264817150063017</v>
      </c>
      <c r="L10" s="48">
        <v>855</v>
      </c>
      <c r="M10" s="9">
        <v>881</v>
      </c>
      <c r="N10" s="33">
        <f t="shared" si="4"/>
        <v>-0.02951191827468791</v>
      </c>
      <c r="O10" s="54">
        <v>54</v>
      </c>
      <c r="P10" s="10">
        <v>50</v>
      </c>
      <c r="Q10" s="51">
        <f aca="true" t="shared" si="8" ref="Q10:Q29">(O10/P10)-1</f>
        <v>0.08000000000000007</v>
      </c>
      <c r="R10" s="59">
        <f t="shared" si="1"/>
        <v>8815</v>
      </c>
      <c r="S10" s="10">
        <f t="shared" si="1"/>
        <v>8861</v>
      </c>
      <c r="T10" s="33">
        <f t="shared" si="6"/>
        <v>-0.00519128766504906</v>
      </c>
      <c r="U10" s="57">
        <f t="shared" si="7"/>
        <v>0.6602501853408032</v>
      </c>
      <c r="V10" s="22">
        <v>0.6645916147903698</v>
      </c>
      <c r="W10" s="51">
        <f t="shared" si="5"/>
        <v>-0.006532477017387572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10989.99545</v>
      </c>
      <c r="G11" s="14">
        <v>10973.498074908</v>
      </c>
      <c r="H11" s="34">
        <f t="shared" si="2"/>
        <v>0.0015033834224404963</v>
      </c>
      <c r="I11" s="36">
        <v>8370</v>
      </c>
      <c r="J11" s="14">
        <v>8413</v>
      </c>
      <c r="K11" s="52">
        <f t="shared" si="3"/>
        <v>-0.005111137525258491</v>
      </c>
      <c r="L11" s="49">
        <v>825</v>
      </c>
      <c r="M11" s="14">
        <v>873</v>
      </c>
      <c r="N11" s="34">
        <f t="shared" si="4"/>
        <v>-0.054982817869415834</v>
      </c>
      <c r="O11" s="55">
        <v>69</v>
      </c>
      <c r="P11" s="15">
        <v>51</v>
      </c>
      <c r="Q11" s="52">
        <f t="shared" si="8"/>
        <v>0.3529411764705883</v>
      </c>
      <c r="R11" s="60">
        <f t="shared" si="1"/>
        <v>9264</v>
      </c>
      <c r="S11" s="15">
        <f t="shared" si="1"/>
        <v>9337</v>
      </c>
      <c r="T11" s="34">
        <f t="shared" si="6"/>
        <v>-0.007818357074006688</v>
      </c>
      <c r="U11" s="58">
        <f t="shared" si="7"/>
        <v>0.8429484836592903</v>
      </c>
      <c r="V11" s="24">
        <v>0.8513722987143247</v>
      </c>
      <c r="W11" s="52">
        <f t="shared" si="5"/>
        <v>-0.009894396455881194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5776.498939669</v>
      </c>
      <c r="H12" s="44">
        <f t="shared" si="2"/>
        <v>0.0006060868992734392</v>
      </c>
      <c r="I12" s="40">
        <v>7368</v>
      </c>
      <c r="J12" s="41">
        <v>7435</v>
      </c>
      <c r="K12" s="50">
        <f t="shared" si="3"/>
        <v>-0.009011432414256948</v>
      </c>
      <c r="L12" s="75">
        <v>269</v>
      </c>
      <c r="M12" s="41">
        <v>268</v>
      </c>
      <c r="N12" s="44">
        <f t="shared" si="4"/>
        <v>0.003731343283582156</v>
      </c>
      <c r="O12" s="53">
        <v>121</v>
      </c>
      <c r="P12" s="42">
        <v>106</v>
      </c>
      <c r="Q12" s="50">
        <f t="shared" si="8"/>
        <v>0.14150943396226423</v>
      </c>
      <c r="R12" s="76">
        <f t="shared" si="1"/>
        <v>7758</v>
      </c>
      <c r="S12" s="42">
        <f t="shared" si="1"/>
        <v>7809</v>
      </c>
      <c r="T12" s="44">
        <f t="shared" si="6"/>
        <v>-0.006530925854782987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0.8902461528231924</v>
      </c>
      <c r="Y12" s="114">
        <f>SUM(V12:V16)/5</f>
        <v>0.8888380068729532</v>
      </c>
      <c r="Z12" s="106">
        <f>(X12/Y12)-1</f>
        <v>0.001584254880361513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12091.99897</v>
      </c>
      <c r="G13" s="9">
        <v>12079.497671675</v>
      </c>
      <c r="H13" s="33">
        <f t="shared" si="2"/>
        <v>0.001034918724668099</v>
      </c>
      <c r="I13" s="35">
        <v>7103</v>
      </c>
      <c r="J13" s="9">
        <v>7152</v>
      </c>
      <c r="K13" s="51">
        <f t="shared" si="3"/>
        <v>-0.006851230425055976</v>
      </c>
      <c r="L13" s="48">
        <v>280</v>
      </c>
      <c r="M13" s="9">
        <v>232</v>
      </c>
      <c r="N13" s="33">
        <f t="shared" si="4"/>
        <v>0.2068965517241379</v>
      </c>
      <c r="O13" s="54">
        <v>93</v>
      </c>
      <c r="P13" s="10">
        <v>92</v>
      </c>
      <c r="Q13" s="51">
        <f t="shared" si="8"/>
        <v>0.010869565217391353</v>
      </c>
      <c r="R13" s="59">
        <f t="shared" si="1"/>
        <v>7476</v>
      </c>
      <c r="S13" s="10">
        <f t="shared" si="1"/>
        <v>7476</v>
      </c>
      <c r="T13" s="33">
        <f t="shared" si="6"/>
        <v>0</v>
      </c>
      <c r="U13" s="57">
        <f t="shared" si="7"/>
        <v>0.6182600592795121</v>
      </c>
      <c r="V13" s="22">
        <v>0.6192842942345924</v>
      </c>
      <c r="W13" s="51">
        <f t="shared" si="5"/>
        <v>-0.0016539010671120513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9598.49707</v>
      </c>
      <c r="G14" s="9">
        <v>9584.998122066</v>
      </c>
      <c r="H14" s="33">
        <f t="shared" si="2"/>
        <v>0.001408341218442466</v>
      </c>
      <c r="I14" s="35">
        <v>8815</v>
      </c>
      <c r="J14" s="9">
        <v>8788</v>
      </c>
      <c r="K14" s="51">
        <f t="shared" si="3"/>
        <v>0.0030723714155667103</v>
      </c>
      <c r="L14" s="48">
        <v>245</v>
      </c>
      <c r="M14" s="9">
        <v>241</v>
      </c>
      <c r="N14" s="33">
        <f t="shared" si="4"/>
        <v>0.016597510373443924</v>
      </c>
      <c r="O14" s="54">
        <v>206</v>
      </c>
      <c r="P14" s="10">
        <v>198</v>
      </c>
      <c r="Q14" s="51">
        <f t="shared" si="8"/>
        <v>0.04040404040404044</v>
      </c>
      <c r="R14" s="59">
        <f t="shared" si="1"/>
        <v>9266</v>
      </c>
      <c r="S14" s="10">
        <f t="shared" si="1"/>
        <v>9227</v>
      </c>
      <c r="T14" s="33">
        <f t="shared" si="6"/>
        <v>0.004226725913081264</v>
      </c>
      <c r="U14" s="57">
        <f t="shared" si="7"/>
        <v>0.9653594653855534</v>
      </c>
      <c r="V14" s="22">
        <v>0.96325294915962</v>
      </c>
      <c r="W14" s="51">
        <f t="shared" si="5"/>
        <v>0.002186877525546249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9813.489288</v>
      </c>
      <c r="G15" s="9">
        <v>9792.998161952</v>
      </c>
      <c r="H15" s="33">
        <f t="shared" si="2"/>
        <v>0.0020924262119861314</v>
      </c>
      <c r="I15" s="35">
        <v>13099</v>
      </c>
      <c r="J15" s="9">
        <v>13005</v>
      </c>
      <c r="K15" s="51">
        <f t="shared" si="3"/>
        <v>0.0072279892349096375</v>
      </c>
      <c r="L15" s="48">
        <v>339</v>
      </c>
      <c r="M15" s="9">
        <v>301</v>
      </c>
      <c r="N15" s="33">
        <f t="shared" si="4"/>
        <v>0.12624584717607967</v>
      </c>
      <c r="O15" s="54">
        <v>192</v>
      </c>
      <c r="P15" s="10">
        <v>167</v>
      </c>
      <c r="Q15" s="51">
        <f t="shared" si="8"/>
        <v>0.14970059880239517</v>
      </c>
      <c r="R15" s="59">
        <f t="shared" si="1"/>
        <v>13630</v>
      </c>
      <c r="S15" s="10">
        <f t="shared" si="1"/>
        <v>13473</v>
      </c>
      <c r="T15" s="33">
        <f t="shared" si="6"/>
        <v>0.011652935500630957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17931.99453</v>
      </c>
      <c r="G16" s="90">
        <v>17907.496921681</v>
      </c>
      <c r="H16" s="91">
        <f t="shared" si="2"/>
        <v>0.0013680085176694945</v>
      </c>
      <c r="I16" s="92">
        <v>14508</v>
      </c>
      <c r="J16" s="90">
        <v>14499</v>
      </c>
      <c r="K16" s="93">
        <f t="shared" si="3"/>
        <v>0.0006207324643079382</v>
      </c>
      <c r="L16" s="89">
        <v>737</v>
      </c>
      <c r="M16" s="90">
        <v>608</v>
      </c>
      <c r="N16" s="91">
        <f t="shared" si="4"/>
        <v>0.21217105263157898</v>
      </c>
      <c r="O16" s="94">
        <v>313</v>
      </c>
      <c r="P16" s="95">
        <v>314</v>
      </c>
      <c r="Q16" s="93">
        <f t="shared" si="8"/>
        <v>-0.0031847133757961776</v>
      </c>
      <c r="R16" s="96">
        <f t="shared" si="1"/>
        <v>15558</v>
      </c>
      <c r="S16" s="95">
        <f t="shared" si="1"/>
        <v>15421</v>
      </c>
      <c r="T16" s="91">
        <f t="shared" si="6"/>
        <v>0.008883989365151335</v>
      </c>
      <c r="U16" s="97">
        <f t="shared" si="7"/>
        <v>0.8676112394508967</v>
      </c>
      <c r="V16" s="98">
        <v>0.8616527909705537</v>
      </c>
      <c r="W16" s="93">
        <f t="shared" si="5"/>
        <v>0.006915138606620852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7370.497948</v>
      </c>
      <c r="G17" s="4">
        <v>7371.498626467</v>
      </c>
      <c r="H17" s="79">
        <f t="shared" si="2"/>
        <v>-0.00013574966471630034</v>
      </c>
      <c r="I17" s="80">
        <v>6895</v>
      </c>
      <c r="J17" s="4">
        <v>6911</v>
      </c>
      <c r="K17" s="81">
        <f t="shared" si="3"/>
        <v>-0.002315149761250135</v>
      </c>
      <c r="L17" s="78">
        <v>684</v>
      </c>
      <c r="M17" s="4">
        <v>640</v>
      </c>
      <c r="N17" s="79">
        <f t="shared" si="4"/>
        <v>0.06875000000000009</v>
      </c>
      <c r="O17" s="82">
        <v>27</v>
      </c>
      <c r="P17" s="5">
        <v>22</v>
      </c>
      <c r="Q17" s="81">
        <v>0</v>
      </c>
      <c r="R17" s="83">
        <f t="shared" si="1"/>
        <v>7606</v>
      </c>
      <c r="S17" s="5">
        <f t="shared" si="1"/>
        <v>7573</v>
      </c>
      <c r="T17" s="79">
        <f t="shared" si="6"/>
        <v>0.004357586161362725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0.9331621471067548</v>
      </c>
      <c r="Y17" s="105">
        <f>SUM(V17:V29)/13</f>
        <v>0.9317162831304302</v>
      </c>
      <c r="Z17" s="106">
        <f>(X17/Y17)-1</f>
        <v>0.0015518286011559912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7248.499569</v>
      </c>
      <c r="G18" s="9">
        <v>7246.498602774</v>
      </c>
      <c r="H18" s="33">
        <f t="shared" si="2"/>
        <v>0.00027612869824245045</v>
      </c>
      <c r="I18" s="35">
        <v>5798</v>
      </c>
      <c r="J18" s="9">
        <v>5808</v>
      </c>
      <c r="K18" s="51">
        <f t="shared" si="3"/>
        <v>-0.001721763085399397</v>
      </c>
      <c r="L18" s="48">
        <v>605</v>
      </c>
      <c r="M18" s="9">
        <v>577</v>
      </c>
      <c r="N18" s="33">
        <f t="shared" si="4"/>
        <v>0.048526863084922045</v>
      </c>
      <c r="O18" s="54">
        <v>52</v>
      </c>
      <c r="P18" s="10">
        <v>48</v>
      </c>
      <c r="Q18" s="51">
        <f t="shared" si="8"/>
        <v>0.08333333333333326</v>
      </c>
      <c r="R18" s="59">
        <f t="shared" si="1"/>
        <v>6455</v>
      </c>
      <c r="S18" s="10">
        <f t="shared" si="1"/>
        <v>6433</v>
      </c>
      <c r="T18" s="33">
        <f t="shared" si="6"/>
        <v>0.0034198663143167884</v>
      </c>
      <c r="U18" s="57">
        <f t="shared" si="7"/>
        <v>0.8905291279324073</v>
      </c>
      <c r="V18" s="22">
        <v>0.888290527478597</v>
      </c>
      <c r="W18" s="51">
        <f t="shared" si="5"/>
        <v>0.0025201219472243963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15528.98712</v>
      </c>
      <c r="G19" s="9">
        <v>15499.497088615</v>
      </c>
      <c r="H19" s="33">
        <f t="shared" si="2"/>
        <v>0.0019026444030019185</v>
      </c>
      <c r="I19" s="35">
        <v>13414</v>
      </c>
      <c r="J19" s="9">
        <v>13480</v>
      </c>
      <c r="K19" s="51">
        <f t="shared" si="3"/>
        <v>-0.0048961424332344405</v>
      </c>
      <c r="L19" s="48">
        <v>629</v>
      </c>
      <c r="M19" s="9">
        <v>572</v>
      </c>
      <c r="N19" s="33">
        <f t="shared" si="4"/>
        <v>0.09965034965034958</v>
      </c>
      <c r="O19" s="54">
        <v>135</v>
      </c>
      <c r="P19" s="10">
        <v>129</v>
      </c>
      <c r="Q19" s="51">
        <f t="shared" si="8"/>
        <v>0.04651162790697683</v>
      </c>
      <c r="R19" s="59">
        <f t="shared" si="1"/>
        <v>14178</v>
      </c>
      <c r="S19" s="10">
        <f t="shared" si="1"/>
        <v>14181</v>
      </c>
      <c r="T19" s="33">
        <f t="shared" si="6"/>
        <v>-0.00021155066638456343</v>
      </c>
      <c r="U19" s="57">
        <f t="shared" si="7"/>
        <v>0.9130022383584796</v>
      </c>
      <c r="V19" s="22">
        <v>0.9154938670109748</v>
      </c>
      <c r="W19" s="51">
        <f t="shared" si="5"/>
        <v>-0.002721622440388538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9222.999133</v>
      </c>
      <c r="G20" s="9">
        <v>9213.498358387</v>
      </c>
      <c r="H20" s="33">
        <f t="shared" si="2"/>
        <v>0.0010311799322513249</v>
      </c>
      <c r="I20" s="35">
        <v>8921</v>
      </c>
      <c r="J20" s="9">
        <v>8875</v>
      </c>
      <c r="K20" s="51">
        <f t="shared" si="3"/>
        <v>0.005183098591549307</v>
      </c>
      <c r="L20" s="48">
        <v>405</v>
      </c>
      <c r="M20" s="9">
        <v>392</v>
      </c>
      <c r="N20" s="33">
        <f t="shared" si="4"/>
        <v>0.03316326530612246</v>
      </c>
      <c r="O20" s="54">
        <v>71</v>
      </c>
      <c r="P20" s="10">
        <v>63</v>
      </c>
      <c r="Q20" s="51">
        <f t="shared" si="8"/>
        <v>0.12698412698412698</v>
      </c>
      <c r="R20" s="59">
        <f t="shared" si="1"/>
        <v>9397</v>
      </c>
      <c r="S20" s="10">
        <f t="shared" si="1"/>
        <v>9330</v>
      </c>
      <c r="T20" s="33">
        <f t="shared" si="6"/>
        <v>0.007181136120042897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37137.49378</v>
      </c>
      <c r="G21" s="9">
        <v>37093.993476033</v>
      </c>
      <c r="H21" s="33">
        <f t="shared" si="2"/>
        <v>0.001172704793704682</v>
      </c>
      <c r="I21" s="35">
        <v>31557</v>
      </c>
      <c r="J21" s="9">
        <v>31163</v>
      </c>
      <c r="K21" s="51">
        <f t="shared" si="3"/>
        <v>0.012643198665083677</v>
      </c>
      <c r="L21" s="48">
        <v>1968</v>
      </c>
      <c r="M21" s="9">
        <v>1987</v>
      </c>
      <c r="N21" s="33">
        <f t="shared" si="4"/>
        <v>-0.009562154001006573</v>
      </c>
      <c r="O21" s="54">
        <v>556</v>
      </c>
      <c r="P21" s="10">
        <v>547</v>
      </c>
      <c r="Q21" s="51">
        <f t="shared" si="8"/>
        <v>0.01645338208409508</v>
      </c>
      <c r="R21" s="59">
        <f t="shared" si="1"/>
        <v>34081</v>
      </c>
      <c r="S21" s="10">
        <f t="shared" si="1"/>
        <v>33697</v>
      </c>
      <c r="T21" s="33">
        <f t="shared" si="6"/>
        <v>0.011395673205329748</v>
      </c>
      <c r="U21" s="57">
        <f t="shared" si="7"/>
        <v>0.9176978985683186</v>
      </c>
      <c r="V21" s="22">
        <v>0.908960940871817</v>
      </c>
      <c r="W21" s="51">
        <f t="shared" si="5"/>
        <v>0.009612027650078847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7157.496071</v>
      </c>
      <c r="G22" s="9">
        <v>7145.498583024</v>
      </c>
      <c r="H22" s="33">
        <f t="shared" si="2"/>
        <v>0.0016790274095781488</v>
      </c>
      <c r="I22" s="35">
        <v>5414</v>
      </c>
      <c r="J22" s="9">
        <v>5400</v>
      </c>
      <c r="K22" s="51">
        <f t="shared" si="3"/>
        <v>0.002592592592592702</v>
      </c>
      <c r="L22" s="48">
        <v>483</v>
      </c>
      <c r="M22" s="9">
        <v>486</v>
      </c>
      <c r="N22" s="33">
        <f t="shared" si="4"/>
        <v>-0.006172839506172867</v>
      </c>
      <c r="O22" s="54">
        <v>50</v>
      </c>
      <c r="P22" s="10">
        <v>42</v>
      </c>
      <c r="Q22" s="51">
        <f t="shared" si="8"/>
        <v>0.19047619047619047</v>
      </c>
      <c r="R22" s="59">
        <f t="shared" si="1"/>
        <v>5947</v>
      </c>
      <c r="S22" s="10">
        <f t="shared" si="1"/>
        <v>5928</v>
      </c>
      <c r="T22" s="33">
        <f t="shared" si="6"/>
        <v>0.0032051282051281937</v>
      </c>
      <c r="U22" s="57">
        <f t="shared" si="7"/>
        <v>0.8308771588566339</v>
      </c>
      <c r="V22" s="22">
        <v>0.8301358353171825</v>
      </c>
      <c r="W22" s="51">
        <f t="shared" si="5"/>
        <v>0.0008930147427839152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19392.4953</v>
      </c>
      <c r="G23" s="9">
        <v>19367.496585775</v>
      </c>
      <c r="H23" s="33">
        <f t="shared" si="2"/>
        <v>0.0012907560930388584</v>
      </c>
      <c r="I23" s="35">
        <v>15999</v>
      </c>
      <c r="J23" s="9">
        <v>15960</v>
      </c>
      <c r="K23" s="51">
        <f t="shared" si="3"/>
        <v>0.002443609022556359</v>
      </c>
      <c r="L23" s="48">
        <v>1549</v>
      </c>
      <c r="M23" s="9">
        <v>1480</v>
      </c>
      <c r="N23" s="33">
        <f t="shared" si="4"/>
        <v>0.046621621621621534</v>
      </c>
      <c r="O23" s="54">
        <v>218</v>
      </c>
      <c r="P23" s="10">
        <v>227</v>
      </c>
      <c r="Q23" s="51">
        <f t="shared" si="8"/>
        <v>-0.03964757709251099</v>
      </c>
      <c r="R23" s="59">
        <f t="shared" si="1"/>
        <v>17766</v>
      </c>
      <c r="S23" s="10">
        <f t="shared" si="1"/>
        <v>17667</v>
      </c>
      <c r="T23" s="33">
        <f t="shared" si="6"/>
        <v>0.005603667855323513</v>
      </c>
      <c r="U23" s="57">
        <f t="shared" si="7"/>
        <v>0.9161275908624302</v>
      </c>
      <c r="V23" s="22">
        <v>0.9127402355858648</v>
      </c>
      <c r="W23" s="51">
        <f t="shared" si="5"/>
        <v>0.0037111931133300136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7059.497857</v>
      </c>
      <c r="G24" s="9">
        <v>7049.998865248</v>
      </c>
      <c r="H24" s="33">
        <f t="shared" si="2"/>
        <v>0.001347374933466261</v>
      </c>
      <c r="I24" s="35">
        <v>5165</v>
      </c>
      <c r="J24" s="9">
        <v>5175</v>
      </c>
      <c r="K24" s="51">
        <f t="shared" si="3"/>
        <v>-0.0019323671497584183</v>
      </c>
      <c r="L24" s="48">
        <v>429</v>
      </c>
      <c r="M24" s="9">
        <v>378</v>
      </c>
      <c r="N24" s="33">
        <f t="shared" si="4"/>
        <v>0.13492063492063489</v>
      </c>
      <c r="O24" s="54">
        <v>39</v>
      </c>
      <c r="P24" s="10">
        <v>37</v>
      </c>
      <c r="Q24" s="51">
        <f t="shared" si="8"/>
        <v>0.054054054054053946</v>
      </c>
      <c r="R24" s="59">
        <f t="shared" si="1"/>
        <v>5633</v>
      </c>
      <c r="S24" s="10">
        <f t="shared" si="1"/>
        <v>5590</v>
      </c>
      <c r="T24" s="33">
        <f t="shared" si="6"/>
        <v>0.007692307692307665</v>
      </c>
      <c r="U24" s="57">
        <f t="shared" si="7"/>
        <v>0.797932107085276</v>
      </c>
      <c r="V24" s="22">
        <v>0.7933579335793358</v>
      </c>
      <c r="W24" s="51">
        <f t="shared" si="5"/>
        <v>0.005765586140045409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7647.499984</v>
      </c>
      <c r="G25" s="9">
        <v>7643.498675345</v>
      </c>
      <c r="H25" s="33">
        <f t="shared" si="2"/>
        <v>0.0005234917705823072</v>
      </c>
      <c r="I25" s="35">
        <v>6506</v>
      </c>
      <c r="J25" s="9">
        <v>6484</v>
      </c>
      <c r="K25" s="51">
        <f t="shared" si="3"/>
        <v>0.0033929673041332986</v>
      </c>
      <c r="L25" s="48">
        <v>454</v>
      </c>
      <c r="M25" s="9">
        <v>512</v>
      </c>
      <c r="N25" s="33">
        <f t="shared" si="4"/>
        <v>-0.11328125</v>
      </c>
      <c r="O25" s="54">
        <v>75</v>
      </c>
      <c r="P25" s="10">
        <v>74</v>
      </c>
      <c r="Q25" s="51">
        <f t="shared" si="8"/>
        <v>0.013513513513513598</v>
      </c>
      <c r="R25" s="59">
        <f t="shared" si="1"/>
        <v>7035</v>
      </c>
      <c r="S25" s="10">
        <f t="shared" si="1"/>
        <v>7070</v>
      </c>
      <c r="T25" s="33">
        <f t="shared" si="6"/>
        <v>-0.004950495049504955</v>
      </c>
      <c r="U25" s="57">
        <f t="shared" si="7"/>
        <v>0.9199084687438425</v>
      </c>
      <c r="V25" s="22">
        <v>0.9255138107082079</v>
      </c>
      <c r="W25" s="51">
        <f t="shared" si="5"/>
        <v>-0.0060564649598002784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116191.9401</v>
      </c>
      <c r="G26" s="9">
        <v>116004.979479331</v>
      </c>
      <c r="H26" s="33">
        <f t="shared" si="2"/>
        <v>0.0016116603055158496</v>
      </c>
      <c r="I26" s="35">
        <v>102226</v>
      </c>
      <c r="J26" s="9">
        <v>101668</v>
      </c>
      <c r="K26" s="51">
        <f t="shared" si="3"/>
        <v>0.005488452610457495</v>
      </c>
      <c r="L26" s="48">
        <v>29061</v>
      </c>
      <c r="M26" s="9">
        <v>29575</v>
      </c>
      <c r="N26" s="33">
        <f t="shared" si="4"/>
        <v>-0.017379543533389663</v>
      </c>
      <c r="O26" s="54">
        <v>2753</v>
      </c>
      <c r="P26" s="10">
        <v>2559</v>
      </c>
      <c r="Q26" s="51">
        <f t="shared" si="8"/>
        <v>0.07581086361860101</v>
      </c>
      <c r="R26" s="59">
        <f t="shared" si="1"/>
        <v>134040</v>
      </c>
      <c r="S26" s="10">
        <f t="shared" si="1"/>
        <v>133802</v>
      </c>
      <c r="T26" s="33">
        <f t="shared" si="6"/>
        <v>0.001778747701828065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10081.99955</v>
      </c>
      <c r="G27" s="9">
        <v>10072.998213045</v>
      </c>
      <c r="H27" s="33">
        <f t="shared" si="2"/>
        <v>0.0008936104985448612</v>
      </c>
      <c r="I27" s="35">
        <v>11212</v>
      </c>
      <c r="J27" s="9">
        <v>11255</v>
      </c>
      <c r="K27" s="51">
        <f t="shared" si="3"/>
        <v>-0.003820524211461618</v>
      </c>
      <c r="L27" s="48">
        <v>553</v>
      </c>
      <c r="M27" s="9">
        <v>516</v>
      </c>
      <c r="N27" s="33">
        <f t="shared" si="4"/>
        <v>0.07170542635658905</v>
      </c>
      <c r="O27" s="54">
        <v>82</v>
      </c>
      <c r="P27" s="10">
        <v>77</v>
      </c>
      <c r="Q27" s="51">
        <f t="shared" si="8"/>
        <v>0.06493506493506485</v>
      </c>
      <c r="R27" s="59">
        <f t="shared" si="1"/>
        <v>11847</v>
      </c>
      <c r="S27" s="10">
        <f t="shared" si="1"/>
        <v>11848</v>
      </c>
      <c r="T27" s="33">
        <f t="shared" si="6"/>
        <v>-8.44024307899982E-05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8383.999761</v>
      </c>
      <c r="G28" s="9">
        <v>8376.998507819</v>
      </c>
      <c r="H28" s="33">
        <f t="shared" si="2"/>
        <v>0.000835771090858417</v>
      </c>
      <c r="I28" s="35">
        <v>7274</v>
      </c>
      <c r="J28" s="9">
        <v>7250</v>
      </c>
      <c r="K28" s="51">
        <f t="shared" si="3"/>
        <v>0.003310344827586187</v>
      </c>
      <c r="L28" s="48">
        <v>586</v>
      </c>
      <c r="M28" s="9">
        <v>559</v>
      </c>
      <c r="N28" s="33">
        <f t="shared" si="4"/>
        <v>0.04830053667262968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7988</v>
      </c>
      <c r="S28" s="10">
        <f t="shared" si="1"/>
        <v>7934</v>
      </c>
      <c r="T28" s="33">
        <f t="shared" si="6"/>
        <v>0.006806150743634998</v>
      </c>
      <c r="U28" s="57">
        <f t="shared" si="7"/>
        <v>0.9527672027327484</v>
      </c>
      <c r="V28" s="22">
        <v>0.9476827520305782</v>
      </c>
      <c r="W28" s="51">
        <f t="shared" si="5"/>
        <v>0.005365140065360263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17261.49837</v>
      </c>
      <c r="G29" s="14">
        <v>17243.997100441</v>
      </c>
      <c r="H29" s="34">
        <f t="shared" si="2"/>
        <v>0.001014919537335901</v>
      </c>
      <c r="I29" s="36">
        <v>15845</v>
      </c>
      <c r="J29" s="14">
        <v>15864</v>
      </c>
      <c r="K29" s="52">
        <f t="shared" si="3"/>
        <v>-0.0011976802824004151</v>
      </c>
      <c r="L29" s="49">
        <v>1196</v>
      </c>
      <c r="M29" s="14">
        <v>1116</v>
      </c>
      <c r="N29" s="34">
        <f t="shared" si="4"/>
        <v>0.07168458781362008</v>
      </c>
      <c r="O29" s="55">
        <v>87</v>
      </c>
      <c r="P29" s="15">
        <v>84</v>
      </c>
      <c r="Q29" s="52">
        <f t="shared" si="8"/>
        <v>0.03571428571428581</v>
      </c>
      <c r="R29" s="60">
        <f t="shared" si="1"/>
        <v>17128</v>
      </c>
      <c r="S29" s="15">
        <f t="shared" si="1"/>
        <v>17064</v>
      </c>
      <c r="T29" s="34">
        <f t="shared" si="6"/>
        <v>0.0037505860290669712</v>
      </c>
      <c r="U29" s="58">
        <f t="shared" si="7"/>
        <v>0.9922661192476768</v>
      </c>
      <c r="V29" s="24">
        <v>0.9901357781130323</v>
      </c>
      <c r="W29" s="52">
        <f t="shared" si="5"/>
        <v>0.002151564645713977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7456.999732</v>
      </c>
      <c r="G30" s="41">
        <v>7454.49864176</v>
      </c>
      <c r="H30" s="44">
        <f t="shared" si="2"/>
        <v>0.0003355142123158128</v>
      </c>
      <c r="I30" s="40">
        <v>5569</v>
      </c>
      <c r="J30" s="41">
        <v>5635</v>
      </c>
      <c r="K30" s="50">
        <f t="shared" si="3"/>
        <v>-0.01171251109139304</v>
      </c>
      <c r="L30" s="75">
        <v>268</v>
      </c>
      <c r="M30" s="41">
        <v>237</v>
      </c>
      <c r="N30" s="44">
        <f t="shared" si="4"/>
        <v>0.13080168776371304</v>
      </c>
      <c r="O30" s="53">
        <v>30</v>
      </c>
      <c r="P30" s="42">
        <v>24</v>
      </c>
      <c r="Q30" s="50">
        <v>0</v>
      </c>
      <c r="R30" s="76">
        <f t="shared" si="1"/>
        <v>5867</v>
      </c>
      <c r="S30" s="42">
        <f t="shared" si="1"/>
        <v>5896</v>
      </c>
      <c r="T30" s="44">
        <f t="shared" si="6"/>
        <v>-0.004918588873812801</v>
      </c>
      <c r="U30" s="56">
        <f t="shared" si="7"/>
        <v>0.7867775527499509</v>
      </c>
      <c r="V30" s="43">
        <v>0.7914093959731544</v>
      </c>
      <c r="W30" s="50">
        <f t="shared" si="5"/>
        <v>-0.005852651291191724</v>
      </c>
      <c r="X30" s="104">
        <f>SUM(U30:U33)/4</f>
        <v>0.8473982389928009</v>
      </c>
      <c r="Y30" s="105">
        <f>SUM(V30:V33)/4</f>
        <v>0.8482137209220426</v>
      </c>
      <c r="Z30" s="106">
        <f>(X30/Y30)-1</f>
        <v>-0.0009614109146398597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13839.99967</v>
      </c>
      <c r="G31" s="9">
        <v>13828.997686022</v>
      </c>
      <c r="H31" s="33">
        <f t="shared" si="2"/>
        <v>0.0007955734918605462</v>
      </c>
      <c r="I31" s="35">
        <v>11415</v>
      </c>
      <c r="J31" s="9">
        <v>11584</v>
      </c>
      <c r="K31" s="51">
        <f t="shared" si="3"/>
        <v>-0.014589088397790051</v>
      </c>
      <c r="L31" s="48">
        <v>810</v>
      </c>
      <c r="M31" s="9">
        <v>740</v>
      </c>
      <c r="N31" s="33">
        <f t="shared" si="4"/>
        <v>0.09459459459459452</v>
      </c>
      <c r="O31" s="54">
        <v>310</v>
      </c>
      <c r="P31" s="10">
        <v>305</v>
      </c>
      <c r="Q31" s="51">
        <f aca="true" t="shared" si="9" ref="Q31:Q66">(O31/P31)-1</f>
        <v>0.016393442622950838</v>
      </c>
      <c r="R31" s="59">
        <f t="shared" si="1"/>
        <v>12535</v>
      </c>
      <c r="S31" s="10">
        <f t="shared" si="1"/>
        <v>12629</v>
      </c>
      <c r="T31" s="33">
        <f t="shared" si="6"/>
        <v>-0.007443186317206418</v>
      </c>
      <c r="U31" s="57">
        <f t="shared" si="7"/>
        <v>0.9057081140811907</v>
      </c>
      <c r="V31" s="22">
        <v>0.9137544316619637</v>
      </c>
      <c r="W31" s="51">
        <f t="shared" si="5"/>
        <v>-0.00880577680607042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6489.496745</v>
      </c>
      <c r="G32" s="9">
        <v>6479.499054711</v>
      </c>
      <c r="H32" s="33">
        <f t="shared" si="2"/>
        <v>0.0015429727212832312</v>
      </c>
      <c r="I32" s="35">
        <v>4253</v>
      </c>
      <c r="J32" s="9">
        <v>4203</v>
      </c>
      <c r="K32" s="51">
        <f t="shared" si="3"/>
        <v>0.011896264572924142</v>
      </c>
      <c r="L32" s="48">
        <v>254</v>
      </c>
      <c r="M32" s="9">
        <v>243</v>
      </c>
      <c r="N32" s="33">
        <f t="shared" si="4"/>
        <v>0.04526748971193406</v>
      </c>
      <c r="O32" s="54">
        <v>86</v>
      </c>
      <c r="P32" s="10">
        <v>78</v>
      </c>
      <c r="Q32" s="51">
        <f t="shared" si="9"/>
        <v>0.10256410256410264</v>
      </c>
      <c r="R32" s="59">
        <f t="shared" si="1"/>
        <v>4593</v>
      </c>
      <c r="S32" s="10">
        <f t="shared" si="1"/>
        <v>4524</v>
      </c>
      <c r="T32" s="33">
        <f t="shared" si="6"/>
        <v>0.01525198938992034</v>
      </c>
      <c r="U32" s="57">
        <f t="shared" si="7"/>
        <v>0.7077590421073552</v>
      </c>
      <c r="V32" s="22">
        <v>0.6985793699814701</v>
      </c>
      <c r="W32" s="51">
        <f t="shared" si="5"/>
        <v>0.013140485563048587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9293.997364</v>
      </c>
      <c r="G33" s="90">
        <v>9281.498370414</v>
      </c>
      <c r="H33" s="91">
        <f t="shared" si="2"/>
        <v>0.0013466568744808782</v>
      </c>
      <c r="I33" s="92">
        <v>8598</v>
      </c>
      <c r="J33" s="90">
        <v>8582</v>
      </c>
      <c r="K33" s="93">
        <f t="shared" si="3"/>
        <v>0.0018643672803542177</v>
      </c>
      <c r="L33" s="89">
        <v>429</v>
      </c>
      <c r="M33" s="90">
        <v>422</v>
      </c>
      <c r="N33" s="91">
        <f t="shared" si="4"/>
        <v>0.016587677725118377</v>
      </c>
      <c r="O33" s="94">
        <v>168</v>
      </c>
      <c r="P33" s="95">
        <v>171</v>
      </c>
      <c r="Q33" s="93">
        <f t="shared" si="9"/>
        <v>-0.01754385964912286</v>
      </c>
      <c r="R33" s="96">
        <f t="shared" si="1"/>
        <v>9195</v>
      </c>
      <c r="S33" s="95">
        <f t="shared" si="1"/>
        <v>9175</v>
      </c>
      <c r="T33" s="91">
        <f t="shared" si="6"/>
        <v>0.0021798365122616126</v>
      </c>
      <c r="U33" s="97">
        <f t="shared" si="7"/>
        <v>0.989348247032707</v>
      </c>
      <c r="V33" s="98">
        <v>0.9891116860715826</v>
      </c>
      <c r="W33" s="93">
        <f t="shared" si="5"/>
        <v>0.00023916506543764093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8439.49963</v>
      </c>
      <c r="G34" s="4">
        <v>8431.998517552</v>
      </c>
      <c r="H34" s="79">
        <f t="shared" si="2"/>
        <v>0.0008896007787935201</v>
      </c>
      <c r="I34" s="80">
        <v>5912</v>
      </c>
      <c r="J34" s="4">
        <v>5909</v>
      </c>
      <c r="K34" s="81">
        <f t="shared" si="3"/>
        <v>0.0005077001184634611</v>
      </c>
      <c r="L34" s="78">
        <v>365</v>
      </c>
      <c r="M34" s="4">
        <v>440</v>
      </c>
      <c r="N34" s="79">
        <f t="shared" si="4"/>
        <v>-0.17045454545454541</v>
      </c>
      <c r="O34" s="82">
        <v>60</v>
      </c>
      <c r="P34" s="5">
        <v>53</v>
      </c>
      <c r="Q34" s="81">
        <f t="shared" si="9"/>
        <v>0.13207547169811318</v>
      </c>
      <c r="R34" s="83">
        <f t="shared" si="1"/>
        <v>6337</v>
      </c>
      <c r="S34" s="5">
        <f t="shared" si="1"/>
        <v>6402</v>
      </c>
      <c r="T34" s="79">
        <f t="shared" si="6"/>
        <v>-0.010153077163386426</v>
      </c>
      <c r="U34" s="84">
        <f t="shared" si="7"/>
        <v>0.7508738998546528</v>
      </c>
      <c r="V34" s="23">
        <v>0.7597009611961553</v>
      </c>
      <c r="W34" s="81">
        <f t="shared" si="5"/>
        <v>-0.01161912619881933</v>
      </c>
      <c r="X34" s="104">
        <f>SUM(U34:U38)/5</f>
        <v>0.8640286161773185</v>
      </c>
      <c r="Y34" s="105">
        <f>SUM(V34:V38)/5</f>
        <v>0.8689352093530687</v>
      </c>
      <c r="Z34" s="106">
        <f>(X34/Y34)-1</f>
        <v>-0.005646673219057541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23983.99166</v>
      </c>
      <c r="G35" s="9">
        <v>23949.495610555</v>
      </c>
      <c r="H35" s="33">
        <f t="shared" si="2"/>
        <v>0.0014403664280009387</v>
      </c>
      <c r="I35" s="35">
        <v>17991</v>
      </c>
      <c r="J35" s="9">
        <v>18157</v>
      </c>
      <c r="K35" s="51">
        <f t="shared" si="3"/>
        <v>-0.009142479484496313</v>
      </c>
      <c r="L35" s="48">
        <v>1293</v>
      </c>
      <c r="M35" s="9">
        <v>1268</v>
      </c>
      <c r="N35" s="33">
        <f t="shared" si="4"/>
        <v>0.01971608832807581</v>
      </c>
      <c r="O35" s="54">
        <v>205</v>
      </c>
      <c r="P35" s="10">
        <v>189</v>
      </c>
      <c r="Q35" s="51">
        <f t="shared" si="9"/>
        <v>0.08465608465608465</v>
      </c>
      <c r="R35" s="59">
        <f aca="true" t="shared" si="10" ref="R35:S66">I35+L35+O35</f>
        <v>19489</v>
      </c>
      <c r="S35" s="10">
        <f t="shared" si="10"/>
        <v>19614</v>
      </c>
      <c r="T35" s="33">
        <f t="shared" si="6"/>
        <v>-0.006372998878352187</v>
      </c>
      <c r="U35" s="57">
        <f t="shared" si="7"/>
        <v>0.8125836714871506</v>
      </c>
      <c r="V35" s="22">
        <v>0.819469396281596</v>
      </c>
      <c r="W35" s="51">
        <f t="shared" si="5"/>
        <v>-0.008402662534671701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31828.49755</v>
      </c>
      <c r="G36" s="9">
        <v>31796.994323363</v>
      </c>
      <c r="H36" s="33">
        <f t="shared" si="2"/>
        <v>0.0009907611492023793</v>
      </c>
      <c r="I36" s="35">
        <v>27104</v>
      </c>
      <c r="J36" s="9">
        <v>26861</v>
      </c>
      <c r="K36" s="51">
        <f t="shared" si="3"/>
        <v>0.009046573098544286</v>
      </c>
      <c r="L36" s="48">
        <v>4043</v>
      </c>
      <c r="M36" s="9">
        <v>4107</v>
      </c>
      <c r="N36" s="33">
        <f t="shared" si="4"/>
        <v>-0.015583150718285865</v>
      </c>
      <c r="O36" s="54">
        <v>696</v>
      </c>
      <c r="P36" s="10">
        <v>656</v>
      </c>
      <c r="Q36" s="51">
        <f t="shared" si="9"/>
        <v>0.060975609756097615</v>
      </c>
      <c r="R36" s="59">
        <f t="shared" si="10"/>
        <v>31843</v>
      </c>
      <c r="S36" s="10">
        <f t="shared" si="10"/>
        <v>31624</v>
      </c>
      <c r="T36" s="33">
        <f t="shared" si="6"/>
        <v>0.006925120161902276</v>
      </c>
      <c r="U36" s="57">
        <f t="shared" si="7"/>
        <v>1</v>
      </c>
      <c r="V36" s="22">
        <v>0.9951538800427969</v>
      </c>
      <c r="W36" s="51">
        <f t="shared" si="5"/>
        <v>0.004869719200607081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18437.99997</v>
      </c>
      <c r="G37" s="9">
        <v>18425.996716596</v>
      </c>
      <c r="H37" s="33">
        <f t="shared" si="2"/>
        <v>0.0006514303453222237</v>
      </c>
      <c r="I37" s="35">
        <v>14315</v>
      </c>
      <c r="J37" s="9">
        <v>14510</v>
      </c>
      <c r="K37" s="51">
        <f t="shared" si="3"/>
        <v>-0.013439007580978601</v>
      </c>
      <c r="L37" s="48">
        <v>723</v>
      </c>
      <c r="M37" s="9">
        <v>630</v>
      </c>
      <c r="N37" s="33">
        <f t="shared" si="4"/>
        <v>0.14761904761904754</v>
      </c>
      <c r="O37" s="54">
        <v>184</v>
      </c>
      <c r="P37" s="10">
        <v>171</v>
      </c>
      <c r="Q37" s="51">
        <f t="shared" si="9"/>
        <v>0.07602339181286544</v>
      </c>
      <c r="R37" s="59">
        <f t="shared" si="10"/>
        <v>15222</v>
      </c>
      <c r="S37" s="10">
        <f t="shared" si="10"/>
        <v>15311</v>
      </c>
      <c r="T37" s="33">
        <f t="shared" si="6"/>
        <v>-0.005812814316504489</v>
      </c>
      <c r="U37" s="57">
        <f t="shared" si="7"/>
        <v>0.8255776127978809</v>
      </c>
      <c r="V37" s="22">
        <v>0.831441759435243</v>
      </c>
      <c r="W37" s="51">
        <f t="shared" si="5"/>
        <v>-0.0070529854566666605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6829.498517</v>
      </c>
      <c r="G38" s="14">
        <v>6829.998828697</v>
      </c>
      <c r="H38" s="34">
        <f t="shared" si="2"/>
        <v>-7.325209118602682E-05</v>
      </c>
      <c r="I38" s="36">
        <v>5993</v>
      </c>
      <c r="J38" s="14">
        <v>6017</v>
      </c>
      <c r="K38" s="52">
        <f t="shared" si="3"/>
        <v>-0.003988698687053316</v>
      </c>
      <c r="L38" s="49">
        <v>301</v>
      </c>
      <c r="M38" s="14">
        <v>332</v>
      </c>
      <c r="N38" s="34">
        <f t="shared" si="4"/>
        <v>-0.09337349397590367</v>
      </c>
      <c r="O38" s="55">
        <v>65</v>
      </c>
      <c r="P38" s="15">
        <v>60</v>
      </c>
      <c r="Q38" s="52">
        <f t="shared" si="9"/>
        <v>0.08333333333333326</v>
      </c>
      <c r="R38" s="60">
        <f t="shared" si="10"/>
        <v>6359</v>
      </c>
      <c r="S38" s="15">
        <f t="shared" si="10"/>
        <v>6409</v>
      </c>
      <c r="T38" s="34">
        <f t="shared" si="6"/>
        <v>-0.0078015290997035525</v>
      </c>
      <c r="U38" s="58">
        <f t="shared" si="7"/>
        <v>0.9311078967469084</v>
      </c>
      <c r="V38" s="24">
        <v>0.9389100498095517</v>
      </c>
      <c r="W38" s="52">
        <f t="shared" si="5"/>
        <v>-0.00830979822212563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8622.49987</v>
      </c>
      <c r="G39" s="41">
        <v>8615.498244443</v>
      </c>
      <c r="H39" s="44">
        <f t="shared" si="2"/>
        <v>0.0008126779622426028</v>
      </c>
      <c r="I39" s="40">
        <v>6061</v>
      </c>
      <c r="J39" s="41">
        <v>6214</v>
      </c>
      <c r="K39" s="50">
        <f t="shared" si="3"/>
        <v>-0.02462182169295135</v>
      </c>
      <c r="L39" s="75">
        <v>423</v>
      </c>
      <c r="M39" s="41">
        <v>418</v>
      </c>
      <c r="N39" s="44">
        <f t="shared" si="4"/>
        <v>0.011961722488038173</v>
      </c>
      <c r="O39" s="53">
        <v>151</v>
      </c>
      <c r="P39" s="42">
        <v>144</v>
      </c>
      <c r="Q39" s="50">
        <f t="shared" si="9"/>
        <v>0.04861111111111116</v>
      </c>
      <c r="R39" s="76">
        <f t="shared" si="10"/>
        <v>6635</v>
      </c>
      <c r="S39" s="42">
        <f t="shared" si="10"/>
        <v>6776</v>
      </c>
      <c r="T39" s="44">
        <f t="shared" si="6"/>
        <v>-0.02080873671782768</v>
      </c>
      <c r="U39" s="56">
        <f t="shared" si="7"/>
        <v>0.7694984169364795</v>
      </c>
      <c r="V39" s="43">
        <v>0.7869918699186992</v>
      </c>
      <c r="W39" s="50">
        <f t="shared" si="5"/>
        <v>-0.022228251206746097</v>
      </c>
      <c r="X39" s="104">
        <f>SUM(U39:U42)/4</f>
        <v>0.8096247839571673</v>
      </c>
      <c r="Y39" s="105">
        <f>SUM(V39:V42)/4</f>
        <v>0.8179447802858864</v>
      </c>
      <c r="Z39" s="106">
        <f>(X39/Y39)-1</f>
        <v>-0.010171831313369406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13776.99561</v>
      </c>
      <c r="G40" s="9">
        <v>13757.99767408</v>
      </c>
      <c r="H40" s="33">
        <f t="shared" si="2"/>
        <v>0.001380864888194555</v>
      </c>
      <c r="I40" s="35">
        <v>8000</v>
      </c>
      <c r="J40" s="9">
        <v>8136</v>
      </c>
      <c r="K40" s="51">
        <f t="shared" si="3"/>
        <v>-0.01671583087512296</v>
      </c>
      <c r="L40" s="48">
        <v>647</v>
      </c>
      <c r="M40" s="9">
        <v>542</v>
      </c>
      <c r="N40" s="33">
        <f t="shared" si="4"/>
        <v>0.19372693726937262</v>
      </c>
      <c r="O40" s="54">
        <v>143</v>
      </c>
      <c r="P40" s="10">
        <v>142</v>
      </c>
      <c r="Q40" s="51">
        <f t="shared" si="9"/>
        <v>0.007042253521126751</v>
      </c>
      <c r="R40" s="59">
        <f t="shared" si="10"/>
        <v>8790</v>
      </c>
      <c r="S40" s="10">
        <f t="shared" si="10"/>
        <v>8820</v>
      </c>
      <c r="T40" s="33">
        <f t="shared" si="6"/>
        <v>-0.003401360544217691</v>
      </c>
      <c r="U40" s="57">
        <f t="shared" si="7"/>
        <v>0.6380200915226973</v>
      </c>
      <c r="V40" s="22">
        <v>0.6414545454545455</v>
      </c>
      <c r="W40" s="51">
        <f t="shared" si="5"/>
        <v>-0.005354165710080738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10044.99283</v>
      </c>
      <c r="G41" s="9">
        <v>10026.998204847</v>
      </c>
      <c r="H41" s="33">
        <f t="shared" si="2"/>
        <v>0.001794617370560747</v>
      </c>
      <c r="I41" s="35">
        <v>8259</v>
      </c>
      <c r="J41" s="9">
        <v>8407</v>
      </c>
      <c r="K41" s="51">
        <f t="shared" si="3"/>
        <v>-0.01760437730462705</v>
      </c>
      <c r="L41" s="48">
        <v>466</v>
      </c>
      <c r="M41" s="9">
        <v>400</v>
      </c>
      <c r="N41" s="33">
        <f t="shared" si="4"/>
        <v>0.16500000000000004</v>
      </c>
      <c r="O41" s="54">
        <v>154</v>
      </c>
      <c r="P41" s="10">
        <v>152</v>
      </c>
      <c r="Q41" s="51">
        <f t="shared" si="9"/>
        <v>0.013157894736842035</v>
      </c>
      <c r="R41" s="59">
        <f t="shared" si="10"/>
        <v>8879</v>
      </c>
      <c r="S41" s="10">
        <f t="shared" si="10"/>
        <v>8959</v>
      </c>
      <c r="T41" s="33">
        <f t="shared" si="6"/>
        <v>-0.008929568032146395</v>
      </c>
      <c r="U41" s="57">
        <f t="shared" si="7"/>
        <v>0.8839229803611518</v>
      </c>
      <c r="V41" s="22">
        <v>0.8940225526394572</v>
      </c>
      <c r="W41" s="51">
        <f t="shared" si="5"/>
        <v>-0.01129677573399912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19813.99977</v>
      </c>
      <c r="G42" s="90">
        <v>19798.996363452</v>
      </c>
      <c r="H42" s="91">
        <f t="shared" si="2"/>
        <v>0.0007577862166636695</v>
      </c>
      <c r="I42" s="92">
        <v>16694</v>
      </c>
      <c r="J42" s="90">
        <v>16846</v>
      </c>
      <c r="K42" s="93">
        <f t="shared" si="3"/>
        <v>-0.00902291345126438</v>
      </c>
      <c r="L42" s="89">
        <v>1641</v>
      </c>
      <c r="M42" s="90">
        <v>1534</v>
      </c>
      <c r="N42" s="91">
        <f t="shared" si="4"/>
        <v>0.06975228161668845</v>
      </c>
      <c r="O42" s="94">
        <v>430</v>
      </c>
      <c r="P42" s="95">
        <v>404</v>
      </c>
      <c r="Q42" s="93">
        <f t="shared" si="9"/>
        <v>0.06435643564356441</v>
      </c>
      <c r="R42" s="96">
        <f t="shared" si="10"/>
        <v>18765</v>
      </c>
      <c r="S42" s="95">
        <f t="shared" si="10"/>
        <v>18784</v>
      </c>
      <c r="T42" s="91">
        <f t="shared" si="6"/>
        <v>-0.0010114991482111924</v>
      </c>
      <c r="U42" s="97">
        <f t="shared" si="7"/>
        <v>0.9470576470083406</v>
      </c>
      <c r="V42" s="98">
        <v>0.9493101531308434</v>
      </c>
      <c r="W42" s="93">
        <f t="shared" si="5"/>
        <v>-0.002372782082941005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14199.4945</v>
      </c>
      <c r="G43" s="4">
        <v>14178.497452128</v>
      </c>
      <c r="H43" s="79">
        <f t="shared" si="2"/>
        <v>0.0014809078284137023</v>
      </c>
      <c r="I43" s="80">
        <v>6228</v>
      </c>
      <c r="J43" s="4">
        <v>6194</v>
      </c>
      <c r="K43" s="81">
        <f t="shared" si="3"/>
        <v>0.005489183080400473</v>
      </c>
      <c r="L43" s="78">
        <v>359</v>
      </c>
      <c r="M43" s="4">
        <v>401</v>
      </c>
      <c r="N43" s="79">
        <f t="shared" si="4"/>
        <v>-0.10473815461346636</v>
      </c>
      <c r="O43" s="82">
        <v>167</v>
      </c>
      <c r="P43" s="5">
        <v>165</v>
      </c>
      <c r="Q43" s="81">
        <f t="shared" si="9"/>
        <v>0.0121212121212122</v>
      </c>
      <c r="R43" s="83">
        <f t="shared" si="10"/>
        <v>6754</v>
      </c>
      <c r="S43" s="5">
        <f t="shared" si="10"/>
        <v>6760</v>
      </c>
      <c r="T43" s="79">
        <f t="shared" si="6"/>
        <v>-0.0008875739644970126</v>
      </c>
      <c r="U43" s="84">
        <f t="shared" si="7"/>
        <v>0.47565073531314794</v>
      </c>
      <c r="V43" s="23">
        <v>0.47706422018348627</v>
      </c>
      <c r="W43" s="81">
        <f t="shared" si="5"/>
        <v>-0.0029628817474399716</v>
      </c>
      <c r="X43" s="104">
        <f>SUM(U43:U44)/2</f>
        <v>0.6082144844973914</v>
      </c>
      <c r="Y43" s="105">
        <f>SUM(V43:V44)/2</f>
        <v>0.6082382416136258</v>
      </c>
      <c r="Z43" s="106">
        <f>(X43/Y43)-1</f>
        <v>-3.905889930799766E-05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257859.8983</v>
      </c>
      <c r="G44" s="14">
        <v>257478.454838458</v>
      </c>
      <c r="H44" s="34">
        <f t="shared" si="2"/>
        <v>0.0014814577855895017</v>
      </c>
      <c r="I44" s="36">
        <v>160320</v>
      </c>
      <c r="J44" s="14">
        <v>159790</v>
      </c>
      <c r="K44" s="52">
        <f t="shared" si="3"/>
        <v>0.0033168533700482783</v>
      </c>
      <c r="L44" s="49">
        <v>25548</v>
      </c>
      <c r="M44" s="14">
        <v>25711</v>
      </c>
      <c r="N44" s="34">
        <f t="shared" si="4"/>
        <v>-0.006339698961533968</v>
      </c>
      <c r="O44" s="55">
        <v>5149</v>
      </c>
      <c r="P44" s="15">
        <v>4769</v>
      </c>
      <c r="Q44" s="52">
        <f t="shared" si="9"/>
        <v>0.07968127490039834</v>
      </c>
      <c r="R44" s="60">
        <f t="shared" si="10"/>
        <v>191017</v>
      </c>
      <c r="S44" s="15">
        <f t="shared" si="10"/>
        <v>190270</v>
      </c>
      <c r="T44" s="34">
        <f t="shared" si="6"/>
        <v>0.0039259998948861785</v>
      </c>
      <c r="U44" s="58">
        <f t="shared" si="7"/>
        <v>0.7407782336816349</v>
      </c>
      <c r="V44" s="24">
        <v>0.7394122630437655</v>
      </c>
      <c r="W44" s="52">
        <f t="shared" si="5"/>
        <v>0.0018473735237314326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8965.999777</v>
      </c>
      <c r="G45" s="41">
        <v>8958.998604755</v>
      </c>
      <c r="H45" s="44">
        <f t="shared" si="2"/>
        <v>0.0007814681700346604</v>
      </c>
      <c r="I45" s="40">
        <v>6621</v>
      </c>
      <c r="J45" s="41">
        <v>6671</v>
      </c>
      <c r="K45" s="50">
        <f t="shared" si="3"/>
        <v>-0.0074951281666916225</v>
      </c>
      <c r="L45" s="75">
        <v>441</v>
      </c>
      <c r="M45" s="41">
        <v>468</v>
      </c>
      <c r="N45" s="44">
        <f t="shared" si="4"/>
        <v>-0.05769230769230771</v>
      </c>
      <c r="O45" s="53">
        <v>129</v>
      </c>
      <c r="P45" s="42">
        <v>118</v>
      </c>
      <c r="Q45" s="50">
        <f t="shared" si="9"/>
        <v>0.09322033898305082</v>
      </c>
      <c r="R45" s="76">
        <f t="shared" si="10"/>
        <v>7191</v>
      </c>
      <c r="S45" s="42">
        <f t="shared" si="10"/>
        <v>7257</v>
      </c>
      <c r="T45" s="44">
        <f t="shared" si="6"/>
        <v>-0.009094667217858565</v>
      </c>
      <c r="U45" s="56">
        <f t="shared" si="7"/>
        <v>0.8020299106460707</v>
      </c>
      <c r="V45" s="43">
        <v>0.8104757650212195</v>
      </c>
      <c r="W45" s="50">
        <f t="shared" si="5"/>
        <v>-0.010420859869792354</v>
      </c>
      <c r="X45" s="104">
        <f>SUM(U45:U46)/2</f>
        <v>0.9010149553230353</v>
      </c>
      <c r="Y45" s="105">
        <f>SUM(V45:V46)/2</f>
        <v>0.9052378825106098</v>
      </c>
      <c r="Z45" s="106">
        <f>(X45/Y45)-1</f>
        <v>-0.00466499167695289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20113.99642</v>
      </c>
      <c r="G46" s="90">
        <v>20089.996416127</v>
      </c>
      <c r="H46" s="91">
        <f t="shared" si="2"/>
        <v>0.0011946245970324565</v>
      </c>
      <c r="I46" s="92">
        <v>18740</v>
      </c>
      <c r="J46" s="90">
        <v>19075</v>
      </c>
      <c r="K46" s="93">
        <f t="shared" si="3"/>
        <v>-0.017562254259501975</v>
      </c>
      <c r="L46" s="89">
        <v>1205</v>
      </c>
      <c r="M46" s="90">
        <v>1107</v>
      </c>
      <c r="N46" s="91">
        <f t="shared" si="4"/>
        <v>0.08852755194218598</v>
      </c>
      <c r="O46" s="94">
        <v>469</v>
      </c>
      <c r="P46" s="95">
        <v>435</v>
      </c>
      <c r="Q46" s="93">
        <f t="shared" si="9"/>
        <v>0.07816091954022997</v>
      </c>
      <c r="R46" s="96">
        <f t="shared" si="10"/>
        <v>20414</v>
      </c>
      <c r="S46" s="95">
        <f t="shared" si="10"/>
        <v>20617</v>
      </c>
      <c r="T46" s="91">
        <f t="shared" si="6"/>
        <v>-0.009846243391376075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9343.998662</v>
      </c>
      <c r="G47" s="4">
        <v>9333.498379493</v>
      </c>
      <c r="H47" s="79">
        <f t="shared" si="2"/>
        <v>0.0011250103744671058</v>
      </c>
      <c r="I47" s="80">
        <v>7035</v>
      </c>
      <c r="J47" s="4">
        <v>7043</v>
      </c>
      <c r="K47" s="81">
        <f t="shared" si="3"/>
        <v>-0.0011358795967627566</v>
      </c>
      <c r="L47" s="78">
        <v>441</v>
      </c>
      <c r="M47" s="4">
        <v>447</v>
      </c>
      <c r="N47" s="79">
        <f t="shared" si="4"/>
        <v>-0.01342281879194629</v>
      </c>
      <c r="O47" s="82">
        <v>196</v>
      </c>
      <c r="P47" s="5">
        <v>171</v>
      </c>
      <c r="Q47" s="81">
        <f t="shared" si="9"/>
        <v>0.14619883040935666</v>
      </c>
      <c r="R47" s="83">
        <f t="shared" si="10"/>
        <v>7672</v>
      </c>
      <c r="S47" s="5">
        <f t="shared" si="10"/>
        <v>7661</v>
      </c>
      <c r="T47" s="79">
        <f t="shared" si="6"/>
        <v>0.0014358438846102661</v>
      </c>
      <c r="U47" s="84">
        <f t="shared" si="7"/>
        <v>0.8210617614063181</v>
      </c>
      <c r="V47" s="23">
        <v>0.8212907375643225</v>
      </c>
      <c r="W47" s="81">
        <f t="shared" si="5"/>
        <v>-0.0002788003657309135</v>
      </c>
      <c r="X47" s="104">
        <f>SUM(U47:U53)/7</f>
        <v>0.8549505327449886</v>
      </c>
      <c r="Y47" s="105">
        <f>SUM(V47:V53)/7</f>
        <v>0.8602336087048413</v>
      </c>
      <c r="Z47" s="106">
        <f>(X47/Y47)-1</f>
        <v>-0.006141443331662999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6321.495551</v>
      </c>
      <c r="G48" s="9">
        <v>6309.998732171</v>
      </c>
      <c r="H48" s="33">
        <f t="shared" si="2"/>
        <v>0.0018220001805047126</v>
      </c>
      <c r="I48" s="35">
        <v>4622</v>
      </c>
      <c r="J48" s="9">
        <v>4703</v>
      </c>
      <c r="K48" s="51">
        <f t="shared" si="3"/>
        <v>-0.017223049117584543</v>
      </c>
      <c r="L48" s="48">
        <v>319</v>
      </c>
      <c r="M48" s="9">
        <v>277</v>
      </c>
      <c r="N48" s="33">
        <f t="shared" si="4"/>
        <v>0.15162454873646203</v>
      </c>
      <c r="O48" s="54">
        <v>177</v>
      </c>
      <c r="P48" s="10">
        <v>180</v>
      </c>
      <c r="Q48" s="51">
        <f t="shared" si="9"/>
        <v>-0.01666666666666672</v>
      </c>
      <c r="R48" s="59">
        <f t="shared" si="10"/>
        <v>5118</v>
      </c>
      <c r="S48" s="10">
        <f t="shared" si="10"/>
        <v>5160</v>
      </c>
      <c r="T48" s="33">
        <f t="shared" si="6"/>
        <v>-0.008139534883720878</v>
      </c>
      <c r="U48" s="57">
        <f t="shared" si="7"/>
        <v>0.8096185402187591</v>
      </c>
      <c r="V48" s="22">
        <v>0.8182683158896289</v>
      </c>
      <c r="W48" s="51">
        <f t="shared" si="5"/>
        <v>-0.010570830500097883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8335.499625</v>
      </c>
      <c r="G49" s="9">
        <v>8327.998499039</v>
      </c>
      <c r="H49" s="33">
        <f t="shared" si="2"/>
        <v>0.0009007117330610548</v>
      </c>
      <c r="I49" s="35">
        <v>7251</v>
      </c>
      <c r="J49" s="9">
        <v>7342</v>
      </c>
      <c r="K49" s="51">
        <f t="shared" si="3"/>
        <v>-0.012394442931081495</v>
      </c>
      <c r="L49" s="48">
        <v>397</v>
      </c>
      <c r="M49" s="9">
        <v>386</v>
      </c>
      <c r="N49" s="33">
        <f t="shared" si="4"/>
        <v>0.02849740932642497</v>
      </c>
      <c r="O49" s="54">
        <v>140</v>
      </c>
      <c r="P49" s="10">
        <v>142</v>
      </c>
      <c r="Q49" s="51">
        <f t="shared" si="9"/>
        <v>-0.014084507042253502</v>
      </c>
      <c r="R49" s="59">
        <f t="shared" si="10"/>
        <v>7788</v>
      </c>
      <c r="S49" s="10">
        <f t="shared" si="10"/>
        <v>7870</v>
      </c>
      <c r="T49" s="33">
        <f t="shared" si="6"/>
        <v>-0.01041931385006356</v>
      </c>
      <c r="U49" s="57">
        <f t="shared" si="7"/>
        <v>0.9343171195931761</v>
      </c>
      <c r="V49" s="22">
        <v>0.9455725099122912</v>
      </c>
      <c r="W49" s="51">
        <f t="shared" si="5"/>
        <v>-0.011903254590342471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14295.49894</v>
      </c>
      <c r="G50" s="9">
        <v>14281.497470504</v>
      </c>
      <c r="H50" s="33">
        <f t="shared" si="2"/>
        <v>0.0009803922540276844</v>
      </c>
      <c r="I50" s="35">
        <v>12595</v>
      </c>
      <c r="J50" s="9">
        <v>12609</v>
      </c>
      <c r="K50" s="51">
        <f t="shared" si="3"/>
        <v>-0.0011103180268062784</v>
      </c>
      <c r="L50" s="48">
        <v>690</v>
      </c>
      <c r="M50" s="9">
        <v>667</v>
      </c>
      <c r="N50" s="33">
        <f t="shared" si="4"/>
        <v>0.034482758620689724</v>
      </c>
      <c r="O50" s="54">
        <v>234</v>
      </c>
      <c r="P50" s="10">
        <v>226</v>
      </c>
      <c r="Q50" s="51">
        <f t="shared" si="9"/>
        <v>0.03539823008849563</v>
      </c>
      <c r="R50" s="59">
        <f t="shared" si="10"/>
        <v>13519</v>
      </c>
      <c r="S50" s="10">
        <f t="shared" si="10"/>
        <v>13502</v>
      </c>
      <c r="T50" s="33">
        <f t="shared" si="6"/>
        <v>0.0012590727299659488</v>
      </c>
      <c r="U50" s="57">
        <f t="shared" si="7"/>
        <v>0.9456822778093257</v>
      </c>
      <c r="V50" s="22">
        <v>0.945981923912282</v>
      </c>
      <c r="W50" s="51">
        <f t="shared" si="5"/>
        <v>-0.00031675668993447204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18695.99398</v>
      </c>
      <c r="G51" s="9">
        <v>18669.996759507</v>
      </c>
      <c r="H51" s="33">
        <f t="shared" si="2"/>
        <v>0.0013924598288834744</v>
      </c>
      <c r="I51" s="35">
        <v>13985</v>
      </c>
      <c r="J51" s="9">
        <v>14080</v>
      </c>
      <c r="K51" s="51">
        <f t="shared" si="3"/>
        <v>-0.006747159090909061</v>
      </c>
      <c r="L51" s="48">
        <v>1071</v>
      </c>
      <c r="M51" s="9">
        <v>1049</v>
      </c>
      <c r="N51" s="33">
        <f t="shared" si="4"/>
        <v>0.020972354623450817</v>
      </c>
      <c r="O51" s="54">
        <v>487</v>
      </c>
      <c r="P51" s="10">
        <v>456</v>
      </c>
      <c r="Q51" s="51">
        <f t="shared" si="9"/>
        <v>0.06798245614035081</v>
      </c>
      <c r="R51" s="59">
        <f t="shared" si="10"/>
        <v>15543</v>
      </c>
      <c r="S51" s="10">
        <f t="shared" si="10"/>
        <v>15585</v>
      </c>
      <c r="T51" s="33">
        <f t="shared" si="6"/>
        <v>-0.002694898941289714</v>
      </c>
      <c r="U51" s="57">
        <f t="shared" si="7"/>
        <v>0.8313545680762998</v>
      </c>
      <c r="V51" s="22">
        <v>0.8352537649391715</v>
      </c>
      <c r="W51" s="51">
        <f t="shared" si="5"/>
        <v>-0.004668278104865031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9200.494008</v>
      </c>
      <c r="G52" s="9">
        <v>9184.498353204</v>
      </c>
      <c r="H52" s="33">
        <f t="shared" si="2"/>
        <v>0.0017415926467470033</v>
      </c>
      <c r="I52" s="35">
        <v>6623</v>
      </c>
      <c r="J52" s="9">
        <v>6583</v>
      </c>
      <c r="K52" s="51">
        <f t="shared" si="3"/>
        <v>0.0060762570256722714</v>
      </c>
      <c r="L52" s="48">
        <v>359</v>
      </c>
      <c r="M52" s="9">
        <v>423</v>
      </c>
      <c r="N52" s="33">
        <f t="shared" si="4"/>
        <v>-0.15130023640661938</v>
      </c>
      <c r="O52" s="54">
        <v>94</v>
      </c>
      <c r="P52" s="10">
        <v>93</v>
      </c>
      <c r="Q52" s="51">
        <f t="shared" si="9"/>
        <v>0.010752688172043001</v>
      </c>
      <c r="R52" s="59">
        <f t="shared" si="10"/>
        <v>7076</v>
      </c>
      <c r="S52" s="10">
        <f t="shared" si="10"/>
        <v>7099</v>
      </c>
      <c r="T52" s="33">
        <f t="shared" si="6"/>
        <v>-0.003239892942668021</v>
      </c>
      <c r="U52" s="57">
        <f t="shared" si="7"/>
        <v>0.7690891373710246</v>
      </c>
      <c r="V52" s="22">
        <v>0.7733957947488833</v>
      </c>
      <c r="W52" s="51">
        <f t="shared" si="5"/>
        <v>-0.005568503742973019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14837.49291</v>
      </c>
      <c r="G53" s="14">
        <v>14814.49756151</v>
      </c>
      <c r="H53" s="34">
        <f t="shared" si="2"/>
        <v>0.001552219263226684</v>
      </c>
      <c r="I53" s="36">
        <v>11643</v>
      </c>
      <c r="J53" s="14">
        <v>11781</v>
      </c>
      <c r="K53" s="52">
        <f t="shared" si="3"/>
        <v>-0.011713776419658761</v>
      </c>
      <c r="L53" s="49">
        <v>981</v>
      </c>
      <c r="M53" s="14">
        <v>949</v>
      </c>
      <c r="N53" s="34">
        <f t="shared" si="4"/>
        <v>0.0337197049525817</v>
      </c>
      <c r="O53" s="55">
        <v>337</v>
      </c>
      <c r="P53" s="15">
        <v>327</v>
      </c>
      <c r="Q53" s="52">
        <f t="shared" si="9"/>
        <v>0.030581039755351647</v>
      </c>
      <c r="R53" s="60">
        <f t="shared" si="10"/>
        <v>12961</v>
      </c>
      <c r="S53" s="15">
        <f t="shared" si="10"/>
        <v>13057</v>
      </c>
      <c r="T53" s="34">
        <f t="shared" si="6"/>
        <v>-0.007352378034770624</v>
      </c>
      <c r="U53" s="58">
        <f t="shared" si="7"/>
        <v>0.873530324740017</v>
      </c>
      <c r="V53" s="24">
        <v>0.8818722139673105</v>
      </c>
      <c r="W53" s="52">
        <f t="shared" si="5"/>
        <v>-0.009459294776695049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11357.9956</v>
      </c>
      <c r="G54" s="41">
        <v>11341.498137371</v>
      </c>
      <c r="H54" s="44">
        <f t="shared" si="2"/>
        <v>0.0014546105310937474</v>
      </c>
      <c r="I54" s="40">
        <v>9746</v>
      </c>
      <c r="J54" s="41">
        <v>9879</v>
      </c>
      <c r="K54" s="50">
        <f t="shared" si="3"/>
        <v>-0.013462901103350577</v>
      </c>
      <c r="L54" s="75">
        <v>554</v>
      </c>
      <c r="M54" s="41">
        <v>554</v>
      </c>
      <c r="N54" s="44">
        <f t="shared" si="4"/>
        <v>0</v>
      </c>
      <c r="O54" s="53">
        <v>169</v>
      </c>
      <c r="P54" s="42">
        <v>167</v>
      </c>
      <c r="Q54" s="50">
        <f t="shared" si="9"/>
        <v>0.011976047904191711</v>
      </c>
      <c r="R54" s="76">
        <f t="shared" si="10"/>
        <v>10469</v>
      </c>
      <c r="S54" s="42">
        <f t="shared" si="10"/>
        <v>10600</v>
      </c>
      <c r="T54" s="44">
        <f t="shared" si="6"/>
        <v>-0.012358490566037772</v>
      </c>
      <c r="U54" s="56">
        <f t="shared" si="7"/>
        <v>0.9217295347429083</v>
      </c>
      <c r="V54" s="43">
        <v>0.9351565946184385</v>
      </c>
      <c r="W54" s="50">
        <f t="shared" si="5"/>
        <v>-0.014358087140484366</v>
      </c>
      <c r="X54" s="104">
        <f>SUM(U54:U58)/5</f>
        <v>0.857903948247233</v>
      </c>
      <c r="Y54" s="105">
        <f>SUM(V54:V58)/5</f>
        <v>0.8631142609473098</v>
      </c>
      <c r="Z54" s="106">
        <f>(X54/Y54)-1</f>
        <v>-0.006036643044639578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7454.997586</v>
      </c>
      <c r="G55" s="9">
        <v>7456.498642124</v>
      </c>
      <c r="H55" s="33">
        <f t="shared" si="2"/>
        <v>-0.00020130844194343744</v>
      </c>
      <c r="I55" s="35">
        <v>4815</v>
      </c>
      <c r="J55" s="9">
        <v>4948</v>
      </c>
      <c r="K55" s="51">
        <f t="shared" si="3"/>
        <v>-0.02687954729183506</v>
      </c>
      <c r="L55" s="48">
        <v>597</v>
      </c>
      <c r="M55" s="9">
        <v>542</v>
      </c>
      <c r="N55" s="33">
        <f t="shared" si="4"/>
        <v>0.10147601476014767</v>
      </c>
      <c r="O55" s="54">
        <v>35</v>
      </c>
      <c r="P55" s="10">
        <v>38</v>
      </c>
      <c r="Q55" s="51">
        <f t="shared" si="9"/>
        <v>-0.07894736842105265</v>
      </c>
      <c r="R55" s="59">
        <f t="shared" si="10"/>
        <v>5447</v>
      </c>
      <c r="S55" s="10">
        <f t="shared" si="10"/>
        <v>5528</v>
      </c>
      <c r="T55" s="33">
        <f t="shared" si="6"/>
        <v>-0.014652677279305304</v>
      </c>
      <c r="U55" s="57">
        <f t="shared" si="7"/>
        <v>0.7306508066788795</v>
      </c>
      <c r="V55" s="22">
        <v>0.7418142780461621</v>
      </c>
      <c r="W55" s="51">
        <f t="shared" si="5"/>
        <v>-0.015048876380063247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7008.499839</v>
      </c>
      <c r="G56" s="9">
        <v>7002.998857632</v>
      </c>
      <c r="H56" s="33">
        <f t="shared" si="2"/>
        <v>0.0007855179587821226</v>
      </c>
      <c r="I56" s="35">
        <v>5496</v>
      </c>
      <c r="J56" s="9">
        <v>5506</v>
      </c>
      <c r="K56" s="51">
        <f t="shared" si="3"/>
        <v>-0.0018162005085361477</v>
      </c>
      <c r="L56" s="48">
        <v>336</v>
      </c>
      <c r="M56" s="9">
        <v>343</v>
      </c>
      <c r="N56" s="33">
        <f t="shared" si="4"/>
        <v>-0.020408163265306145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5860</v>
      </c>
      <c r="S56" s="10">
        <f t="shared" si="10"/>
        <v>5878</v>
      </c>
      <c r="T56" s="33">
        <f t="shared" si="6"/>
        <v>-0.003062266076896858</v>
      </c>
      <c r="U56" s="57">
        <f t="shared" si="7"/>
        <v>0.8361275785997774</v>
      </c>
      <c r="V56" s="22">
        <v>0.8398342620374339</v>
      </c>
      <c r="W56" s="51">
        <f t="shared" si="5"/>
        <v>-0.004413589210642832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7250.998897</v>
      </c>
      <c r="G57" s="9">
        <v>7242.498602002</v>
      </c>
      <c r="H57" s="33">
        <f t="shared" si="2"/>
        <v>0.001173668848986953</v>
      </c>
      <c r="I57" s="35">
        <v>5370</v>
      </c>
      <c r="J57" s="9">
        <v>5451</v>
      </c>
      <c r="K57" s="51">
        <f t="shared" si="3"/>
        <v>-0.014859658778205831</v>
      </c>
      <c r="L57" s="48">
        <v>462</v>
      </c>
      <c r="M57" s="9">
        <v>400</v>
      </c>
      <c r="N57" s="33">
        <f t="shared" si="4"/>
        <v>0.15500000000000003</v>
      </c>
      <c r="O57" s="54">
        <v>29</v>
      </c>
      <c r="P57" s="10">
        <v>27</v>
      </c>
      <c r="Q57" s="51">
        <f t="shared" si="9"/>
        <v>0.07407407407407418</v>
      </c>
      <c r="R57" s="59">
        <f t="shared" si="10"/>
        <v>5861</v>
      </c>
      <c r="S57" s="10">
        <f t="shared" si="10"/>
        <v>5878</v>
      </c>
      <c r="T57" s="33">
        <f t="shared" si="6"/>
        <v>-0.0028921401837359584</v>
      </c>
      <c r="U57" s="57">
        <f t="shared" si="7"/>
        <v>0.8083024260871019</v>
      </c>
      <c r="V57" s="22">
        <v>0.8121027908261951</v>
      </c>
      <c r="W57" s="51">
        <f t="shared" si="5"/>
        <v>-0.0046796597450758926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44711.97736</v>
      </c>
      <c r="G58" s="90">
        <v>44640.492134384</v>
      </c>
      <c r="H58" s="91">
        <f t="shared" si="2"/>
        <v>0.0016013538874257716</v>
      </c>
      <c r="I58" s="92">
        <v>38073</v>
      </c>
      <c r="J58" s="90">
        <v>37688</v>
      </c>
      <c r="K58" s="93">
        <f t="shared" si="3"/>
        <v>0.010215453194650781</v>
      </c>
      <c r="L58" s="89">
        <v>5316</v>
      </c>
      <c r="M58" s="90">
        <v>5342</v>
      </c>
      <c r="N58" s="91">
        <f t="shared" si="4"/>
        <v>-0.004867090977162092</v>
      </c>
      <c r="O58" s="94">
        <v>997</v>
      </c>
      <c r="P58" s="95">
        <v>989</v>
      </c>
      <c r="Q58" s="93">
        <f t="shared" si="9"/>
        <v>0.008088978766430666</v>
      </c>
      <c r="R58" s="96">
        <f t="shared" si="10"/>
        <v>44386</v>
      </c>
      <c r="S58" s="95">
        <f t="shared" si="10"/>
        <v>44019</v>
      </c>
      <c r="T58" s="91">
        <f t="shared" si="6"/>
        <v>0.008337308889343253</v>
      </c>
      <c r="U58" s="97">
        <f t="shared" si="7"/>
        <v>0.9927093951274985</v>
      </c>
      <c r="V58" s="98">
        <v>0.9866633792083203</v>
      </c>
      <c r="W58" s="93">
        <f t="shared" si="5"/>
        <v>0.006127739253918074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22625.98619</v>
      </c>
      <c r="G59" s="4">
        <v>22587.495965689</v>
      </c>
      <c r="H59" s="79">
        <f t="shared" si="2"/>
        <v>0.0017040500801623892</v>
      </c>
      <c r="I59" s="80">
        <v>21113</v>
      </c>
      <c r="J59" s="4">
        <v>21353</v>
      </c>
      <c r="K59" s="81">
        <f t="shared" si="3"/>
        <v>-0.01123963845829623</v>
      </c>
      <c r="L59" s="78">
        <v>551</v>
      </c>
      <c r="M59" s="4">
        <v>669</v>
      </c>
      <c r="N59" s="79">
        <f t="shared" si="4"/>
        <v>-0.17638266068759345</v>
      </c>
      <c r="O59" s="82">
        <v>682</v>
      </c>
      <c r="P59" s="5">
        <v>592</v>
      </c>
      <c r="Q59" s="81">
        <f t="shared" si="9"/>
        <v>0.15202702702702697</v>
      </c>
      <c r="R59" s="83">
        <f t="shared" si="10"/>
        <v>22346</v>
      </c>
      <c r="S59" s="5">
        <f t="shared" si="10"/>
        <v>22614</v>
      </c>
      <c r="T59" s="79">
        <f t="shared" si="6"/>
        <v>-0.011851065711506181</v>
      </c>
      <c r="U59" s="84">
        <f t="shared" si="7"/>
        <v>0.9876254591667812</v>
      </c>
      <c r="V59" s="23">
        <v>1</v>
      </c>
      <c r="W59" s="81">
        <f t="shared" si="5"/>
        <v>-0.012374540833218761</v>
      </c>
      <c r="X59" s="104">
        <f>SUM(U59:U63)/5</f>
        <v>0.775109352919934</v>
      </c>
      <c r="Y59" s="105">
        <f>SUM(V59:V63)/5</f>
        <v>0.7816371355044213</v>
      </c>
      <c r="Z59" s="106">
        <f>(X59/Y59)-1</f>
        <v>-0.008351423298580407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7484.496242</v>
      </c>
      <c r="G60" s="9">
        <v>7472.498645032</v>
      </c>
      <c r="H60" s="33">
        <f t="shared" si="2"/>
        <v>0.0016055669646692916</v>
      </c>
      <c r="I60" s="35">
        <v>5694</v>
      </c>
      <c r="J60" s="9">
        <v>5795</v>
      </c>
      <c r="K60" s="51">
        <f t="shared" si="3"/>
        <v>-0.017428817946505637</v>
      </c>
      <c r="L60" s="48">
        <v>158</v>
      </c>
      <c r="M60" s="9">
        <v>174</v>
      </c>
      <c r="N60" s="33">
        <f t="shared" si="4"/>
        <v>-0.09195402298850575</v>
      </c>
      <c r="O60" s="54">
        <v>239</v>
      </c>
      <c r="P60" s="10">
        <v>230</v>
      </c>
      <c r="Q60" s="51">
        <f t="shared" si="9"/>
        <v>0.03913043478260869</v>
      </c>
      <c r="R60" s="59">
        <f t="shared" si="10"/>
        <v>6091</v>
      </c>
      <c r="S60" s="10">
        <f t="shared" si="10"/>
        <v>6199</v>
      </c>
      <c r="T60" s="33">
        <f t="shared" si="6"/>
        <v>-0.017422164865300904</v>
      </c>
      <c r="U60" s="57">
        <f t="shared" si="7"/>
        <v>0.8138156267378082</v>
      </c>
      <c r="V60" s="22">
        <v>0.830074986609534</v>
      </c>
      <c r="W60" s="51">
        <f t="shared" si="5"/>
        <v>-0.01958782053912711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12615.4988</v>
      </c>
      <c r="G61" s="9">
        <v>12602.4977683</v>
      </c>
      <c r="H61" s="33">
        <f t="shared" si="2"/>
        <v>0.0010316234082343723</v>
      </c>
      <c r="I61" s="35">
        <v>6954</v>
      </c>
      <c r="J61" s="9">
        <v>6925</v>
      </c>
      <c r="K61" s="51">
        <f t="shared" si="3"/>
        <v>0.004187725631769057</v>
      </c>
      <c r="L61" s="48">
        <v>238</v>
      </c>
      <c r="M61" s="9">
        <v>252</v>
      </c>
      <c r="N61" s="33">
        <f t="shared" si="4"/>
        <v>-0.05555555555555558</v>
      </c>
      <c r="O61" s="54">
        <v>269</v>
      </c>
      <c r="P61" s="10">
        <v>260</v>
      </c>
      <c r="Q61" s="51">
        <f t="shared" si="9"/>
        <v>0.034615384615384714</v>
      </c>
      <c r="R61" s="59">
        <f t="shared" si="10"/>
        <v>7461</v>
      </c>
      <c r="S61" s="10">
        <f t="shared" si="10"/>
        <v>7437</v>
      </c>
      <c r="T61" s="33">
        <f t="shared" si="6"/>
        <v>0.0032271077047196783</v>
      </c>
      <c r="U61" s="57">
        <f t="shared" si="7"/>
        <v>0.5914153786769019</v>
      </c>
      <c r="V61" s="22">
        <v>0.5904724096863835</v>
      </c>
      <c r="W61" s="51">
        <f t="shared" si="5"/>
        <v>0.0015969738383190268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25294.97847</v>
      </c>
      <c r="G62" s="9">
        <v>25246.995544025</v>
      </c>
      <c r="H62" s="33">
        <f t="shared" si="2"/>
        <v>0.0019005400421339136</v>
      </c>
      <c r="I62" s="35">
        <v>20732</v>
      </c>
      <c r="J62" s="9">
        <v>20644</v>
      </c>
      <c r="K62" s="51">
        <f t="shared" si="3"/>
        <v>0.004262739779112623</v>
      </c>
      <c r="L62" s="48">
        <v>605</v>
      </c>
      <c r="M62" s="9">
        <v>600</v>
      </c>
      <c r="N62" s="33">
        <f t="shared" si="4"/>
        <v>0.008333333333333304</v>
      </c>
      <c r="O62" s="54">
        <v>542</v>
      </c>
      <c r="P62" s="10">
        <v>509</v>
      </c>
      <c r="Q62" s="51">
        <f t="shared" si="9"/>
        <v>0.06483300589390972</v>
      </c>
      <c r="R62" s="59">
        <f t="shared" si="10"/>
        <v>21879</v>
      </c>
      <c r="S62" s="10">
        <f t="shared" si="10"/>
        <v>21753</v>
      </c>
      <c r="T62" s="33">
        <f t="shared" si="6"/>
        <v>0.00579230450972279</v>
      </c>
      <c r="U62" s="57">
        <f t="shared" si="7"/>
        <v>0.8649542843433778</v>
      </c>
      <c r="V62" s="22">
        <v>0.8621195307545974</v>
      </c>
      <c r="W62" s="51">
        <f t="shared" si="5"/>
        <v>0.0032881212960100825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13283.99153</v>
      </c>
      <c r="G63" s="14">
        <v>13260.997586909</v>
      </c>
      <c r="H63" s="34">
        <f t="shared" si="2"/>
        <v>0.001733952739249256</v>
      </c>
      <c r="I63" s="36">
        <v>7745</v>
      </c>
      <c r="J63" s="14">
        <v>7858</v>
      </c>
      <c r="K63" s="52">
        <f t="shared" si="3"/>
        <v>-0.014380249427335179</v>
      </c>
      <c r="L63" s="49">
        <v>218</v>
      </c>
      <c r="M63" s="14">
        <v>239</v>
      </c>
      <c r="N63" s="34">
        <f t="shared" si="4"/>
        <v>-0.08786610878661083</v>
      </c>
      <c r="O63" s="55">
        <v>243</v>
      </c>
      <c r="P63" s="15">
        <v>193</v>
      </c>
      <c r="Q63" s="52">
        <f t="shared" si="9"/>
        <v>0.2590673575129534</v>
      </c>
      <c r="R63" s="60">
        <f t="shared" si="10"/>
        <v>8206</v>
      </c>
      <c r="S63" s="15">
        <f t="shared" si="10"/>
        <v>8290</v>
      </c>
      <c r="T63" s="34">
        <f t="shared" si="6"/>
        <v>-0.01013268998793726</v>
      </c>
      <c r="U63" s="58">
        <f t="shared" si="7"/>
        <v>0.6177360156748007</v>
      </c>
      <c r="V63" s="24">
        <v>0.6255187504715913</v>
      </c>
      <c r="W63" s="52">
        <f t="shared" si="5"/>
        <v>-0.012442048765001879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56716.96389</v>
      </c>
      <c r="G64" s="41">
        <v>56619.490089544</v>
      </c>
      <c r="H64" s="44">
        <f t="shared" si="2"/>
        <v>0.0017215591362946814</v>
      </c>
      <c r="I64" s="40">
        <v>34436</v>
      </c>
      <c r="J64" s="41">
        <v>35004</v>
      </c>
      <c r="K64" s="50">
        <f t="shared" si="3"/>
        <v>-0.01622671694663469</v>
      </c>
      <c r="L64" s="75">
        <v>1106</v>
      </c>
      <c r="M64" s="41">
        <v>1257</v>
      </c>
      <c r="N64" s="44">
        <f t="shared" si="4"/>
        <v>-0.12012728719172638</v>
      </c>
      <c r="O64" s="53">
        <v>1008</v>
      </c>
      <c r="P64" s="42">
        <v>943</v>
      </c>
      <c r="Q64" s="50">
        <f t="shared" si="9"/>
        <v>0.06892895015906686</v>
      </c>
      <c r="R64" s="76">
        <f t="shared" si="10"/>
        <v>36550</v>
      </c>
      <c r="S64" s="42">
        <f t="shared" si="10"/>
        <v>37204</v>
      </c>
      <c r="T64" s="44">
        <f t="shared" si="6"/>
        <v>-0.017578754972583543</v>
      </c>
      <c r="U64" s="56">
        <f t="shared" si="7"/>
        <v>0.6444280069519779</v>
      </c>
      <c r="V64" s="43">
        <v>0.6574771144806136</v>
      </c>
      <c r="W64" s="50">
        <f t="shared" si="5"/>
        <v>-0.019847242194801162</v>
      </c>
      <c r="X64" s="104">
        <f>SUM(U64:U66)/3</f>
        <v>0.5977084878229263</v>
      </c>
      <c r="Y64" s="105">
        <f>SUM(V64:V66)/3</f>
        <v>0.6071445578609181</v>
      </c>
      <c r="Z64" s="106">
        <f>(X64/Y64)-1</f>
        <v>-0.015541718880322075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25633.97876</v>
      </c>
      <c r="G65" s="9">
        <v>25585.495304957</v>
      </c>
      <c r="H65" s="33">
        <f t="shared" si="2"/>
        <v>0.0018949586265624152</v>
      </c>
      <c r="I65" s="35">
        <v>7771</v>
      </c>
      <c r="J65" s="9">
        <v>7789</v>
      </c>
      <c r="K65" s="51">
        <f t="shared" si="3"/>
        <v>-0.0023109513416356142</v>
      </c>
      <c r="L65" s="48">
        <v>199</v>
      </c>
      <c r="M65" s="9">
        <v>200</v>
      </c>
      <c r="N65" s="33">
        <f t="shared" si="4"/>
        <v>-0.0050000000000000044</v>
      </c>
      <c r="O65" s="54">
        <v>136</v>
      </c>
      <c r="P65" s="10">
        <v>127</v>
      </c>
      <c r="Q65" s="51">
        <f t="shared" si="9"/>
        <v>0.07086614173228356</v>
      </c>
      <c r="R65" s="59">
        <f t="shared" si="10"/>
        <v>8106</v>
      </c>
      <c r="S65" s="10">
        <f t="shared" si="10"/>
        <v>8116</v>
      </c>
      <c r="T65" s="33">
        <f t="shared" si="6"/>
        <v>-0.0012321340561852745</v>
      </c>
      <c r="U65" s="57">
        <f t="shared" si="7"/>
        <v>0.3162209064731237</v>
      </c>
      <c r="V65" s="22">
        <v>0.3174032068830661</v>
      </c>
      <c r="W65" s="51">
        <f t="shared" si="5"/>
        <v>-0.0037249163975145994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12735.49387</v>
      </c>
      <c r="G66" s="14">
        <v>12715.497788132</v>
      </c>
      <c r="H66" s="34">
        <f t="shared" si="2"/>
        <v>0.0015725756239495237</v>
      </c>
      <c r="I66" s="36">
        <v>10021</v>
      </c>
      <c r="J66" s="14">
        <v>10193</v>
      </c>
      <c r="K66" s="52">
        <f t="shared" si="3"/>
        <v>-0.016874325517512</v>
      </c>
      <c r="L66" s="49">
        <v>314</v>
      </c>
      <c r="M66" s="14">
        <v>309</v>
      </c>
      <c r="N66" s="34">
        <f t="shared" si="4"/>
        <v>0.016181229773462702</v>
      </c>
      <c r="O66" s="55">
        <v>267</v>
      </c>
      <c r="P66" s="15">
        <v>256</v>
      </c>
      <c r="Q66" s="52">
        <f t="shared" si="9"/>
        <v>0.04296875</v>
      </c>
      <c r="R66" s="60">
        <f t="shared" si="10"/>
        <v>10602</v>
      </c>
      <c r="S66" s="15">
        <f t="shared" si="10"/>
        <v>10758</v>
      </c>
      <c r="T66" s="34">
        <f t="shared" si="6"/>
        <v>-0.014500836586726185</v>
      </c>
      <c r="U66" s="58">
        <f t="shared" si="7"/>
        <v>0.8324765500436773</v>
      </c>
      <c r="V66" s="24">
        <v>0.8465533522190746</v>
      </c>
      <c r="W66" s="52">
        <f t="shared" si="5"/>
        <v>-0.016628369775511187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1632394.8947240002</v>
      </c>
      <c r="G68" s="27">
        <f>SUM(G3:G67)</f>
        <v>1630148.712493656</v>
      </c>
      <c r="H68" s="62">
        <f>(F68/G68)-1</f>
        <v>0.0013779001959326465</v>
      </c>
      <c r="I68" s="65">
        <f>SUM(I3:I67)</f>
        <v>1175619</v>
      </c>
      <c r="J68" s="27">
        <f>SUM(J3:J67)</f>
        <v>1175923</v>
      </c>
      <c r="K68" s="61">
        <f>(I68/J68)-1</f>
        <v>-0.00025852032828677096</v>
      </c>
      <c r="L68" s="64">
        <f>SUM(L3:L67)</f>
        <v>277906</v>
      </c>
      <c r="M68" s="27">
        <f>SUM(M3:M67)</f>
        <v>278513</v>
      </c>
      <c r="N68" s="62">
        <f>(L68/M68)-1</f>
        <v>-0.0021794314807567217</v>
      </c>
      <c r="O68" s="65">
        <f>SUM(O3:O67)</f>
        <v>35591</v>
      </c>
      <c r="P68" s="27">
        <f>SUM(P3:P67)</f>
        <v>33746</v>
      </c>
      <c r="Q68" s="61">
        <f>(O68/P68)-1</f>
        <v>0.05467314644698629</v>
      </c>
      <c r="R68" s="64">
        <f>SUM(R3:R67)</f>
        <v>1489116</v>
      </c>
      <c r="S68" s="27">
        <f>SUM(S3:S67)</f>
        <v>1488182</v>
      </c>
      <c r="T68" s="62">
        <f t="shared" si="6"/>
        <v>0.0006276114077445882</v>
      </c>
      <c r="U68" s="63">
        <f>+R68/F68</f>
        <v>0.9122277978281564</v>
      </c>
      <c r="V68" s="32">
        <f>+S68/G68</f>
        <v>0.9129118028277997</v>
      </c>
      <c r="W68" s="62">
        <f>(U68/V68)-1</f>
        <v>-0.0007492563876647651</v>
      </c>
      <c r="X68" s="68"/>
      <c r="Z68" s="69"/>
    </row>
    <row r="69" spans="5:18" ht="15.75" thickBot="1">
      <c r="E69" s="66" t="s">
        <v>161</v>
      </c>
      <c r="F69" s="99">
        <f>F68-G68</f>
        <v>2246.182230344275</v>
      </c>
      <c r="I69" s="99">
        <f>I68-J68</f>
        <v>-304</v>
      </c>
      <c r="L69" s="99">
        <f>L68-M68</f>
        <v>-607</v>
      </c>
      <c r="O69" s="99">
        <f>O68-P68</f>
        <v>1845</v>
      </c>
      <c r="R69" s="99">
        <f>R68-S68</f>
        <v>934</v>
      </c>
    </row>
    <row r="70" spans="6:21" ht="24.75" thickBot="1">
      <c r="F70" s="100" t="s">
        <v>245</v>
      </c>
      <c r="I70" s="100" t="s">
        <v>251</v>
      </c>
      <c r="L70" s="100" t="s">
        <v>252</v>
      </c>
      <c r="O70" s="100" t="s">
        <v>253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10" width="11.140625" style="0" customWidth="1"/>
    <col min="13" max="13" width="15.00390625" style="0" customWidth="1"/>
    <col min="15" max="16" width="16.57421875" style="0" customWidth="1"/>
    <col min="17" max="17" width="16.57421875" style="127" customWidth="1"/>
  </cols>
  <sheetData>
    <row r="1" spans="1:25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J1" s="103">
        <v>202312</v>
      </c>
      <c r="L1" t="s">
        <v>229</v>
      </c>
      <c r="M1" s="119" t="s">
        <v>230</v>
      </c>
      <c r="N1" s="119" t="s">
        <v>249</v>
      </c>
      <c r="O1" s="119" t="s">
        <v>233</v>
      </c>
      <c r="P1" s="124" t="s">
        <v>231</v>
      </c>
      <c r="Q1" s="125" t="s">
        <v>250</v>
      </c>
      <c r="V1" s="122" t="s">
        <v>237</v>
      </c>
      <c r="W1" s="122" t="s">
        <v>238</v>
      </c>
      <c r="X1" s="122">
        <v>2021</v>
      </c>
      <c r="Y1" s="122">
        <v>2022</v>
      </c>
    </row>
    <row r="2" spans="1:25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4896</v>
      </c>
      <c r="G2">
        <v>83</v>
      </c>
      <c r="H2">
        <v>198</v>
      </c>
      <c r="I2">
        <v>5564.999820327</v>
      </c>
      <c r="J2">
        <v>5565.499798</v>
      </c>
      <c r="K2">
        <f aca="true" t="shared" si="0" ref="K2:K33">+B2-LEFT(L2,5)</f>
        <v>564</v>
      </c>
      <c r="L2" t="s">
        <v>165</v>
      </c>
      <c r="M2" s="120">
        <v>239065</v>
      </c>
      <c r="N2" s="120">
        <v>673</v>
      </c>
      <c r="O2" s="120">
        <v>13783</v>
      </c>
      <c r="P2" s="120">
        <v>177024</v>
      </c>
      <c r="Q2" s="126">
        <f>+N2+O2</f>
        <v>14456</v>
      </c>
      <c r="R2">
        <f aca="true" t="shared" si="1" ref="R2:R33">+S2-B2</f>
        <v>-564</v>
      </c>
      <c r="S2" s="123" t="s">
        <v>78</v>
      </c>
      <c r="T2">
        <v>393476</v>
      </c>
      <c r="V2" s="123" t="s">
        <v>165</v>
      </c>
      <c r="W2">
        <v>239460</v>
      </c>
      <c r="X2">
        <v>13884</v>
      </c>
      <c r="Y2">
        <v>176977</v>
      </c>
    </row>
    <row r="3" spans="1:25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26204</v>
      </c>
      <c r="G3">
        <v>605</v>
      </c>
      <c r="H3">
        <v>1855</v>
      </c>
      <c r="I3">
        <v>27809.995650194</v>
      </c>
      <c r="J3">
        <v>27815.49511</v>
      </c>
      <c r="K3">
        <f t="shared" si="0"/>
        <v>659</v>
      </c>
      <c r="L3" t="s">
        <v>166</v>
      </c>
      <c r="M3" s="120">
        <v>7035</v>
      </c>
      <c r="N3" s="120">
        <v>28</v>
      </c>
      <c r="O3" s="120">
        <v>168</v>
      </c>
      <c r="P3" s="120">
        <v>441</v>
      </c>
      <c r="Q3" s="126">
        <f aca="true" t="shared" si="2" ref="Q3:Q65">+N3+O3</f>
        <v>196</v>
      </c>
      <c r="R3">
        <f t="shared" si="1"/>
        <v>-659</v>
      </c>
      <c r="S3" s="123" t="s">
        <v>80</v>
      </c>
      <c r="T3">
        <v>9339</v>
      </c>
      <c r="V3" s="123" t="s">
        <v>166</v>
      </c>
      <c r="W3">
        <v>7047</v>
      </c>
      <c r="X3">
        <v>170</v>
      </c>
      <c r="Y3">
        <v>431</v>
      </c>
    </row>
    <row r="4" spans="1:25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8311</v>
      </c>
      <c r="G4">
        <v>139</v>
      </c>
      <c r="H4">
        <v>331</v>
      </c>
      <c r="I4">
        <v>11099</v>
      </c>
      <c r="J4">
        <v>11099</v>
      </c>
      <c r="K4">
        <f t="shared" si="0"/>
        <v>677</v>
      </c>
      <c r="L4" t="s">
        <v>167</v>
      </c>
      <c r="M4" s="120">
        <v>6895</v>
      </c>
      <c r="N4" s="120">
        <v>2</v>
      </c>
      <c r="O4" s="120">
        <v>25</v>
      </c>
      <c r="P4" s="120">
        <v>684</v>
      </c>
      <c r="Q4" s="126">
        <f t="shared" si="2"/>
        <v>27</v>
      </c>
      <c r="R4">
        <f t="shared" si="1"/>
        <v>-677</v>
      </c>
      <c r="S4" s="123" t="s">
        <v>82</v>
      </c>
      <c r="T4">
        <v>7376</v>
      </c>
      <c r="V4" s="123" t="s">
        <v>167</v>
      </c>
      <c r="W4">
        <v>6956</v>
      </c>
      <c r="X4">
        <v>22</v>
      </c>
      <c r="Y4">
        <v>605</v>
      </c>
    </row>
    <row r="5" spans="1:25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239065</v>
      </c>
      <c r="G5">
        <v>14456</v>
      </c>
      <c r="H5">
        <v>177024</v>
      </c>
      <c r="I5">
        <v>393715.853761052</v>
      </c>
      <c r="J5">
        <v>393835.8355</v>
      </c>
      <c r="K5">
        <f t="shared" si="0"/>
        <v>-35</v>
      </c>
      <c r="L5" t="s">
        <v>168</v>
      </c>
      <c r="M5" s="120">
        <v>6061</v>
      </c>
      <c r="N5" s="120">
        <v>7</v>
      </c>
      <c r="O5" s="120">
        <v>144</v>
      </c>
      <c r="P5" s="120">
        <v>423</v>
      </c>
      <c r="Q5" s="126">
        <f t="shared" si="2"/>
        <v>151</v>
      </c>
      <c r="R5">
        <f t="shared" si="1"/>
        <v>35</v>
      </c>
      <c r="S5" s="123" t="s">
        <v>85</v>
      </c>
      <c r="T5">
        <v>8621</v>
      </c>
      <c r="V5" s="123" t="s">
        <v>168</v>
      </c>
      <c r="W5">
        <v>6250</v>
      </c>
      <c r="X5">
        <v>145</v>
      </c>
      <c r="Y5">
        <v>419</v>
      </c>
    </row>
    <row r="6" spans="1:25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9412</v>
      </c>
      <c r="G6">
        <v>35</v>
      </c>
      <c r="H6">
        <v>1173</v>
      </c>
      <c r="I6">
        <v>15340.996806916</v>
      </c>
      <c r="J6">
        <v>15344.49641</v>
      </c>
      <c r="K6">
        <f t="shared" si="0"/>
        <v>189</v>
      </c>
      <c r="L6" t="s">
        <v>169</v>
      </c>
      <c r="M6" s="120">
        <v>5912</v>
      </c>
      <c r="N6" s="120">
        <v>5</v>
      </c>
      <c r="O6" s="120">
        <v>55</v>
      </c>
      <c r="P6" s="120">
        <v>365</v>
      </c>
      <c r="Q6" s="126">
        <f t="shared" si="2"/>
        <v>60</v>
      </c>
      <c r="R6">
        <f t="shared" si="1"/>
        <v>-189</v>
      </c>
      <c r="S6" s="123" t="s">
        <v>87</v>
      </c>
      <c r="T6">
        <v>8437</v>
      </c>
      <c r="V6" s="123" t="s">
        <v>169</v>
      </c>
      <c r="W6">
        <v>6020</v>
      </c>
      <c r="X6">
        <v>54</v>
      </c>
      <c r="Y6">
        <v>326</v>
      </c>
    </row>
    <row r="7" spans="1:25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7548</v>
      </c>
      <c r="G7">
        <v>41</v>
      </c>
      <c r="H7">
        <v>532</v>
      </c>
      <c r="I7">
        <v>9932.33315436</v>
      </c>
      <c r="J7">
        <v>9932.999799</v>
      </c>
      <c r="K7">
        <f t="shared" si="0"/>
        <v>302</v>
      </c>
      <c r="L7" t="s">
        <v>170</v>
      </c>
      <c r="M7" s="120">
        <v>34436</v>
      </c>
      <c r="N7" s="120">
        <v>51</v>
      </c>
      <c r="O7" s="120">
        <v>957</v>
      </c>
      <c r="P7" s="120">
        <v>1106</v>
      </c>
      <c r="Q7" s="126">
        <f t="shared" si="2"/>
        <v>1008</v>
      </c>
      <c r="R7">
        <f t="shared" si="1"/>
        <v>-302</v>
      </c>
      <c r="S7" s="123" t="s">
        <v>89</v>
      </c>
      <c r="T7">
        <v>56653</v>
      </c>
      <c r="V7" s="123" t="s">
        <v>170</v>
      </c>
      <c r="W7">
        <v>34911</v>
      </c>
      <c r="X7">
        <v>932</v>
      </c>
      <c r="Y7">
        <v>1228</v>
      </c>
    </row>
    <row r="8" spans="1:25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2995</v>
      </c>
      <c r="G8">
        <v>6</v>
      </c>
      <c r="H8">
        <v>513</v>
      </c>
      <c r="I8">
        <v>4355.333307823</v>
      </c>
      <c r="J8">
        <v>4355.499971</v>
      </c>
      <c r="K8">
        <f t="shared" si="0"/>
        <v>397</v>
      </c>
      <c r="L8" t="s">
        <v>171</v>
      </c>
      <c r="M8" s="120">
        <v>4622</v>
      </c>
      <c r="N8" s="120">
        <v>4</v>
      </c>
      <c r="O8" s="120">
        <v>173</v>
      </c>
      <c r="P8" s="120">
        <v>319</v>
      </c>
      <c r="Q8" s="126">
        <f t="shared" si="2"/>
        <v>177</v>
      </c>
      <c r="R8">
        <f t="shared" si="1"/>
        <v>-397</v>
      </c>
      <c r="S8" s="123" t="s">
        <v>91</v>
      </c>
      <c r="T8">
        <v>6314</v>
      </c>
      <c r="V8" s="123" t="s">
        <v>171</v>
      </c>
      <c r="W8">
        <v>4690</v>
      </c>
      <c r="X8">
        <v>180</v>
      </c>
      <c r="Y8">
        <v>284</v>
      </c>
    </row>
    <row r="9" spans="1:25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7906</v>
      </c>
      <c r="G9">
        <v>54</v>
      </c>
      <c r="H9">
        <v>855</v>
      </c>
      <c r="I9">
        <v>13349.999700404</v>
      </c>
      <c r="J9">
        <v>13350.99966</v>
      </c>
      <c r="K9">
        <f t="shared" si="0"/>
        <v>678</v>
      </c>
      <c r="L9" t="s">
        <v>172</v>
      </c>
      <c r="M9" s="120">
        <v>17991</v>
      </c>
      <c r="N9" s="120">
        <v>16</v>
      </c>
      <c r="O9" s="120">
        <v>189</v>
      </c>
      <c r="P9" s="120">
        <v>1293</v>
      </c>
      <c r="Q9" s="126">
        <f t="shared" si="2"/>
        <v>205</v>
      </c>
      <c r="R9">
        <f t="shared" si="1"/>
        <v>-678</v>
      </c>
      <c r="S9" s="123" t="s">
        <v>92</v>
      </c>
      <c r="T9">
        <v>23964</v>
      </c>
      <c r="V9" s="123" t="s">
        <v>172</v>
      </c>
      <c r="W9">
        <v>18211</v>
      </c>
      <c r="X9">
        <v>191</v>
      </c>
      <c r="Y9">
        <v>1236</v>
      </c>
    </row>
    <row r="10" spans="1:25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8370</v>
      </c>
      <c r="G10">
        <v>69</v>
      </c>
      <c r="H10">
        <v>825</v>
      </c>
      <c r="I10">
        <v>10986.662622994</v>
      </c>
      <c r="J10">
        <v>10989.99545</v>
      </c>
      <c r="K10">
        <f t="shared" si="0"/>
        <v>682</v>
      </c>
      <c r="L10" t="s">
        <v>173</v>
      </c>
      <c r="M10" s="120">
        <v>7251</v>
      </c>
      <c r="N10" s="120">
        <v>3</v>
      </c>
      <c r="O10" s="120">
        <v>137</v>
      </c>
      <c r="P10" s="120">
        <v>397</v>
      </c>
      <c r="Q10" s="126">
        <f t="shared" si="2"/>
        <v>140</v>
      </c>
      <c r="R10">
        <f t="shared" si="1"/>
        <v>-682</v>
      </c>
      <c r="S10" s="123" t="s">
        <v>93</v>
      </c>
      <c r="T10">
        <v>8333</v>
      </c>
      <c r="V10" s="123" t="s">
        <v>173</v>
      </c>
      <c r="W10">
        <v>7323</v>
      </c>
      <c r="X10">
        <v>139</v>
      </c>
      <c r="Y10">
        <v>408</v>
      </c>
    </row>
    <row r="11" spans="1:25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7368</v>
      </c>
      <c r="G11">
        <v>121</v>
      </c>
      <c r="H11">
        <v>269</v>
      </c>
      <c r="I11">
        <v>5780</v>
      </c>
      <c r="J11">
        <v>5780</v>
      </c>
      <c r="K11">
        <f t="shared" si="0"/>
        <v>26</v>
      </c>
      <c r="L11" t="s">
        <v>174</v>
      </c>
      <c r="M11" s="120">
        <v>8000</v>
      </c>
      <c r="N11" s="120">
        <v>5</v>
      </c>
      <c r="O11" s="120">
        <v>138</v>
      </c>
      <c r="P11" s="120">
        <v>647</v>
      </c>
      <c r="Q11" s="126">
        <f t="shared" si="2"/>
        <v>143</v>
      </c>
      <c r="R11">
        <f t="shared" si="1"/>
        <v>-26</v>
      </c>
      <c r="S11" s="123" t="s">
        <v>94</v>
      </c>
      <c r="T11">
        <v>13766</v>
      </c>
      <c r="V11" s="123" t="s">
        <v>174</v>
      </c>
      <c r="W11">
        <v>8152</v>
      </c>
      <c r="X11">
        <v>140</v>
      </c>
      <c r="Y11">
        <v>534</v>
      </c>
    </row>
    <row r="12" spans="1:25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7103</v>
      </c>
      <c r="G12">
        <v>93</v>
      </c>
      <c r="H12">
        <v>280</v>
      </c>
      <c r="I12">
        <v>12090.332414494</v>
      </c>
      <c r="J12">
        <v>12091.99897</v>
      </c>
      <c r="K12">
        <f t="shared" si="0"/>
        <v>46</v>
      </c>
      <c r="L12" t="s">
        <v>175</v>
      </c>
      <c r="M12" s="120">
        <v>5798</v>
      </c>
      <c r="N12" s="120">
        <v>2</v>
      </c>
      <c r="O12" s="120">
        <v>50</v>
      </c>
      <c r="P12" s="120">
        <v>605</v>
      </c>
      <c r="Q12" s="126">
        <f t="shared" si="2"/>
        <v>52</v>
      </c>
      <c r="R12">
        <f t="shared" si="1"/>
        <v>-46</v>
      </c>
      <c r="S12" s="123" t="s">
        <v>95</v>
      </c>
      <c r="T12">
        <v>7251</v>
      </c>
      <c r="V12" s="123" t="s">
        <v>175</v>
      </c>
      <c r="W12">
        <v>5802</v>
      </c>
      <c r="X12">
        <v>49</v>
      </c>
      <c r="Y12">
        <v>577</v>
      </c>
    </row>
    <row r="13" spans="1:25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8815</v>
      </c>
      <c r="G13">
        <v>206</v>
      </c>
      <c r="H13">
        <v>245</v>
      </c>
      <c r="I13">
        <v>9595.997395652</v>
      </c>
      <c r="J13">
        <v>9598.49707</v>
      </c>
      <c r="K13">
        <f t="shared" si="0"/>
        <v>190</v>
      </c>
      <c r="L13" t="s">
        <v>176</v>
      </c>
      <c r="M13" s="120">
        <v>13414</v>
      </c>
      <c r="N13" s="120">
        <v>10</v>
      </c>
      <c r="O13" s="120">
        <v>125</v>
      </c>
      <c r="P13" s="120">
        <v>629</v>
      </c>
      <c r="Q13" s="126">
        <f t="shared" si="2"/>
        <v>135</v>
      </c>
      <c r="R13">
        <f t="shared" si="1"/>
        <v>-190</v>
      </c>
      <c r="S13" s="123" t="s">
        <v>96</v>
      </c>
      <c r="T13">
        <v>15509</v>
      </c>
      <c r="V13" s="123" t="s">
        <v>176</v>
      </c>
      <c r="W13">
        <v>13511</v>
      </c>
      <c r="X13">
        <v>130</v>
      </c>
      <c r="Y13">
        <v>535</v>
      </c>
    </row>
    <row r="14" spans="1:25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13099</v>
      </c>
      <c r="G14">
        <v>192</v>
      </c>
      <c r="H14">
        <v>339</v>
      </c>
      <c r="I14">
        <v>9808.657146194</v>
      </c>
      <c r="J14">
        <v>9813.489288</v>
      </c>
      <c r="K14">
        <f t="shared" si="0"/>
        <v>316</v>
      </c>
      <c r="L14" t="s">
        <v>177</v>
      </c>
      <c r="M14" s="120">
        <v>8921</v>
      </c>
      <c r="N14" s="120">
        <v>7</v>
      </c>
      <c r="O14" s="120">
        <v>64</v>
      </c>
      <c r="P14" s="120">
        <v>405</v>
      </c>
      <c r="Q14" s="126">
        <f t="shared" si="2"/>
        <v>71</v>
      </c>
      <c r="R14">
        <f t="shared" si="1"/>
        <v>-316</v>
      </c>
      <c r="S14" s="123" t="s">
        <v>97</v>
      </c>
      <c r="T14">
        <v>9219</v>
      </c>
      <c r="V14" s="123" t="s">
        <v>177</v>
      </c>
      <c r="W14">
        <v>8872</v>
      </c>
      <c r="X14">
        <v>63</v>
      </c>
      <c r="Y14">
        <v>408</v>
      </c>
    </row>
    <row r="15" spans="1:25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14508</v>
      </c>
      <c r="G15">
        <v>313</v>
      </c>
      <c r="H15">
        <v>737</v>
      </c>
      <c r="I15">
        <v>17927.328475896</v>
      </c>
      <c r="J15">
        <v>17931.99453</v>
      </c>
      <c r="K15">
        <f t="shared" si="0"/>
        <v>559</v>
      </c>
      <c r="L15" t="s">
        <v>178</v>
      </c>
      <c r="M15" s="120">
        <v>31557</v>
      </c>
      <c r="N15" s="120">
        <v>2</v>
      </c>
      <c r="O15" s="120">
        <v>554</v>
      </c>
      <c r="P15" s="120">
        <v>1968</v>
      </c>
      <c r="Q15" s="126">
        <f t="shared" si="2"/>
        <v>556</v>
      </c>
      <c r="R15">
        <f t="shared" si="1"/>
        <v>-559</v>
      </c>
      <c r="S15" s="123" t="s">
        <v>98</v>
      </c>
      <c r="T15">
        <v>37116</v>
      </c>
      <c r="V15" s="123" t="s">
        <v>178</v>
      </c>
      <c r="W15">
        <v>31264</v>
      </c>
      <c r="X15">
        <v>547</v>
      </c>
      <c r="Y15">
        <v>1829</v>
      </c>
    </row>
    <row r="16" spans="1:25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6895</v>
      </c>
      <c r="G16">
        <v>27</v>
      </c>
      <c r="H16">
        <v>684</v>
      </c>
      <c r="I16">
        <v>7372.331509093</v>
      </c>
      <c r="J16">
        <v>7370.497948</v>
      </c>
      <c r="K16">
        <f t="shared" si="0"/>
        <v>-211</v>
      </c>
      <c r="L16" t="s">
        <v>179</v>
      </c>
      <c r="M16" s="120">
        <v>7368</v>
      </c>
      <c r="N16" s="120">
        <v>5</v>
      </c>
      <c r="O16" s="120">
        <v>116</v>
      </c>
      <c r="P16" s="120">
        <v>269</v>
      </c>
      <c r="Q16" s="126">
        <f t="shared" si="2"/>
        <v>121</v>
      </c>
      <c r="R16">
        <f t="shared" si="1"/>
        <v>211</v>
      </c>
      <c r="S16" s="123" t="s">
        <v>99</v>
      </c>
      <c r="T16">
        <v>5780</v>
      </c>
      <c r="V16" s="123" t="s">
        <v>179</v>
      </c>
      <c r="W16">
        <v>7433</v>
      </c>
      <c r="X16">
        <v>105</v>
      </c>
      <c r="Y16">
        <v>271</v>
      </c>
    </row>
    <row r="17" spans="1:25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5798</v>
      </c>
      <c r="G17">
        <v>52</v>
      </c>
      <c r="H17">
        <v>605</v>
      </c>
      <c r="I17">
        <v>7249.332950098</v>
      </c>
      <c r="J17">
        <v>7248.499569</v>
      </c>
      <c r="K17">
        <f t="shared" si="0"/>
        <v>-30</v>
      </c>
      <c r="L17" t="s">
        <v>180</v>
      </c>
      <c r="M17" s="120">
        <v>9412</v>
      </c>
      <c r="N17" s="120">
        <v>11</v>
      </c>
      <c r="O17" s="120">
        <v>24</v>
      </c>
      <c r="P17" s="120">
        <v>1173</v>
      </c>
      <c r="Q17" s="126">
        <f t="shared" si="2"/>
        <v>35</v>
      </c>
      <c r="R17">
        <f t="shared" si="1"/>
        <v>30</v>
      </c>
      <c r="S17" s="123" t="s">
        <v>102</v>
      </c>
      <c r="T17">
        <v>15334</v>
      </c>
      <c r="V17" s="123" t="s">
        <v>180</v>
      </c>
      <c r="W17">
        <v>9479</v>
      </c>
      <c r="X17">
        <v>25</v>
      </c>
      <c r="Y17">
        <v>1110</v>
      </c>
    </row>
    <row r="18" spans="1:25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13414</v>
      </c>
      <c r="G18">
        <v>135</v>
      </c>
      <c r="H18">
        <v>629</v>
      </c>
      <c r="I18">
        <v>15522.321886852</v>
      </c>
      <c r="J18">
        <v>15528.98712</v>
      </c>
      <c r="K18">
        <f t="shared" si="0"/>
        <v>-35</v>
      </c>
      <c r="L18" t="s">
        <v>181</v>
      </c>
      <c r="M18" s="120">
        <v>21113</v>
      </c>
      <c r="N18" s="120">
        <v>50</v>
      </c>
      <c r="O18" s="120">
        <v>632</v>
      </c>
      <c r="P18" s="120">
        <v>551</v>
      </c>
      <c r="Q18" s="126">
        <f t="shared" si="2"/>
        <v>682</v>
      </c>
      <c r="R18">
        <f t="shared" si="1"/>
        <v>35</v>
      </c>
      <c r="S18" s="123" t="s">
        <v>103</v>
      </c>
      <c r="T18">
        <v>22601</v>
      </c>
      <c r="V18" s="123" t="s">
        <v>181</v>
      </c>
      <c r="W18">
        <v>21394</v>
      </c>
      <c r="X18">
        <v>591</v>
      </c>
      <c r="Y18">
        <v>597</v>
      </c>
    </row>
    <row r="19" spans="1:25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8921</v>
      </c>
      <c r="G19">
        <v>71</v>
      </c>
      <c r="H19">
        <v>405</v>
      </c>
      <c r="I19">
        <v>9221.665895684</v>
      </c>
      <c r="J19">
        <v>9222.999133</v>
      </c>
      <c r="K19">
        <f t="shared" si="0"/>
        <v>-30</v>
      </c>
      <c r="L19" t="s">
        <v>182</v>
      </c>
      <c r="M19" s="120">
        <v>5569</v>
      </c>
      <c r="N19" s="120">
        <v>4</v>
      </c>
      <c r="O19" s="120">
        <v>26</v>
      </c>
      <c r="P19" s="120">
        <v>268</v>
      </c>
      <c r="Q19" s="126">
        <f t="shared" si="2"/>
        <v>30</v>
      </c>
      <c r="R19">
        <f t="shared" si="1"/>
        <v>30</v>
      </c>
      <c r="S19" s="123" t="s">
        <v>105</v>
      </c>
      <c r="T19">
        <v>7459</v>
      </c>
      <c r="V19" s="123" t="s">
        <v>182</v>
      </c>
      <c r="W19">
        <v>5617</v>
      </c>
      <c r="X19">
        <v>24</v>
      </c>
      <c r="Y19">
        <v>267</v>
      </c>
    </row>
    <row r="20" spans="1:25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31557</v>
      </c>
      <c r="G20">
        <v>556</v>
      </c>
      <c r="H20">
        <v>1968</v>
      </c>
      <c r="I20">
        <v>37130.327801694</v>
      </c>
      <c r="J20">
        <v>37137.49378</v>
      </c>
      <c r="K20">
        <f t="shared" si="0"/>
        <v>-29</v>
      </c>
      <c r="L20" t="s">
        <v>183</v>
      </c>
      <c r="M20" s="120">
        <v>7103</v>
      </c>
      <c r="N20" s="120">
        <v>9</v>
      </c>
      <c r="O20" s="120">
        <v>84</v>
      </c>
      <c r="P20" s="120">
        <v>280</v>
      </c>
      <c r="Q20" s="126">
        <f t="shared" si="2"/>
        <v>93</v>
      </c>
      <c r="R20">
        <f t="shared" si="1"/>
        <v>29</v>
      </c>
      <c r="S20" s="123" t="s">
        <v>108</v>
      </c>
      <c r="T20">
        <v>12087</v>
      </c>
      <c r="V20" s="123" t="s">
        <v>183</v>
      </c>
      <c r="W20">
        <v>7106</v>
      </c>
      <c r="X20">
        <v>90</v>
      </c>
      <c r="Y20">
        <v>245</v>
      </c>
    </row>
    <row r="21" spans="1:25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5414</v>
      </c>
      <c r="G21">
        <v>50</v>
      </c>
      <c r="H21">
        <v>483</v>
      </c>
      <c r="I21">
        <v>7154.996507566</v>
      </c>
      <c r="J21">
        <v>7157.496071</v>
      </c>
      <c r="K21">
        <f t="shared" si="0"/>
        <v>29</v>
      </c>
      <c r="L21" t="s">
        <v>184</v>
      </c>
      <c r="M21" s="120">
        <v>12595</v>
      </c>
      <c r="N21" s="120">
        <v>8</v>
      </c>
      <c r="O21" s="120">
        <v>226</v>
      </c>
      <c r="P21" s="120">
        <v>690</v>
      </c>
      <c r="Q21" s="126">
        <f t="shared" si="2"/>
        <v>234</v>
      </c>
      <c r="R21">
        <f t="shared" si="1"/>
        <v>-29</v>
      </c>
      <c r="S21" s="123" t="s">
        <v>109</v>
      </c>
      <c r="T21">
        <v>14290</v>
      </c>
      <c r="V21" s="123" t="s">
        <v>184</v>
      </c>
      <c r="W21">
        <v>12639</v>
      </c>
      <c r="X21">
        <v>228</v>
      </c>
      <c r="Y21">
        <v>613</v>
      </c>
    </row>
    <row r="22" spans="1:25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15999</v>
      </c>
      <c r="G22">
        <v>218</v>
      </c>
      <c r="H22">
        <v>1549</v>
      </c>
      <c r="I22">
        <v>19387.99582345</v>
      </c>
      <c r="J22">
        <v>19392.4953</v>
      </c>
      <c r="K22">
        <f t="shared" si="0"/>
        <v>57</v>
      </c>
      <c r="L22" t="s">
        <v>185</v>
      </c>
      <c r="M22" s="120">
        <v>11415</v>
      </c>
      <c r="N22" s="120">
        <v>10</v>
      </c>
      <c r="O22" s="120">
        <v>300</v>
      </c>
      <c r="P22" s="120">
        <v>810</v>
      </c>
      <c r="Q22" s="126">
        <f t="shared" si="2"/>
        <v>310</v>
      </c>
      <c r="R22">
        <f t="shared" si="1"/>
        <v>-57</v>
      </c>
      <c r="S22" s="123" t="s">
        <v>110</v>
      </c>
      <c r="T22">
        <v>13837</v>
      </c>
      <c r="V22" s="123" t="s">
        <v>185</v>
      </c>
      <c r="W22">
        <v>11614</v>
      </c>
      <c r="X22">
        <v>308</v>
      </c>
      <c r="Y22">
        <v>713</v>
      </c>
    </row>
    <row r="23" spans="1:25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5165</v>
      </c>
      <c r="G23">
        <v>39</v>
      </c>
      <c r="H23">
        <v>429</v>
      </c>
      <c r="I23">
        <v>7057.664762384</v>
      </c>
      <c r="J23">
        <v>7059.497857</v>
      </c>
      <c r="K23">
        <f t="shared" si="0"/>
        <v>36</v>
      </c>
      <c r="L23" t="s">
        <v>186</v>
      </c>
      <c r="M23" s="120">
        <v>5414</v>
      </c>
      <c r="N23" s="120">
        <v>3</v>
      </c>
      <c r="O23" s="120">
        <v>47</v>
      </c>
      <c r="P23" s="120">
        <v>483</v>
      </c>
      <c r="Q23" s="126">
        <f t="shared" si="2"/>
        <v>50</v>
      </c>
      <c r="R23">
        <f t="shared" si="1"/>
        <v>-36</v>
      </c>
      <c r="S23" s="123" t="s">
        <v>111</v>
      </c>
      <c r="T23">
        <v>7150</v>
      </c>
      <c r="V23" s="123" t="s">
        <v>186</v>
      </c>
      <c r="W23">
        <v>5362</v>
      </c>
      <c r="X23">
        <v>43</v>
      </c>
      <c r="Y23">
        <v>516</v>
      </c>
    </row>
    <row r="24" spans="1:25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6506</v>
      </c>
      <c r="G24">
        <v>75</v>
      </c>
      <c r="H24">
        <v>454</v>
      </c>
      <c r="I24">
        <v>7647.666652137</v>
      </c>
      <c r="J24">
        <v>7647.499984</v>
      </c>
      <c r="K24">
        <f t="shared" si="0"/>
        <v>35</v>
      </c>
      <c r="L24" t="s">
        <v>187</v>
      </c>
      <c r="M24" s="120">
        <v>15999</v>
      </c>
      <c r="N24" s="120">
        <v>2</v>
      </c>
      <c r="O24" s="120">
        <v>216</v>
      </c>
      <c r="P24" s="120">
        <v>1549</v>
      </c>
      <c r="Q24" s="126">
        <f t="shared" si="2"/>
        <v>218</v>
      </c>
      <c r="R24">
        <f t="shared" si="1"/>
        <v>-35</v>
      </c>
      <c r="S24" s="123" t="s">
        <v>112</v>
      </c>
      <c r="T24">
        <v>19379</v>
      </c>
      <c r="V24" s="123" t="s">
        <v>187</v>
      </c>
      <c r="W24">
        <v>15949</v>
      </c>
      <c r="X24">
        <v>227</v>
      </c>
      <c r="Y24">
        <v>1444</v>
      </c>
    </row>
    <row r="25" spans="1:25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102226</v>
      </c>
      <c r="G25">
        <v>2753</v>
      </c>
      <c r="H25">
        <v>29061</v>
      </c>
      <c r="I25">
        <v>116152.613412159</v>
      </c>
      <c r="J25">
        <v>116191.9401</v>
      </c>
      <c r="K25">
        <f t="shared" si="0"/>
        <v>36</v>
      </c>
      <c r="L25" t="s">
        <v>188</v>
      </c>
      <c r="M25" s="120">
        <v>9746</v>
      </c>
      <c r="N25" s="120">
        <v>8</v>
      </c>
      <c r="O25" s="120">
        <v>161</v>
      </c>
      <c r="P25" s="120">
        <v>554</v>
      </c>
      <c r="Q25" s="126">
        <f t="shared" si="2"/>
        <v>169</v>
      </c>
      <c r="R25">
        <f t="shared" si="1"/>
        <v>-36</v>
      </c>
      <c r="S25" s="123" t="s">
        <v>113</v>
      </c>
      <c r="T25">
        <v>11348</v>
      </c>
      <c r="V25" s="123" t="s">
        <v>188</v>
      </c>
      <c r="W25">
        <v>9934</v>
      </c>
      <c r="X25">
        <v>167</v>
      </c>
      <c r="Y25">
        <v>529</v>
      </c>
    </row>
    <row r="26" spans="1:25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11212</v>
      </c>
      <c r="G26">
        <v>82</v>
      </c>
      <c r="H26">
        <v>553</v>
      </c>
      <c r="I26">
        <v>10080.999603266</v>
      </c>
      <c r="J26">
        <v>10081.99955</v>
      </c>
      <c r="K26">
        <f t="shared" si="0"/>
        <v>237</v>
      </c>
      <c r="L26" t="s">
        <v>189</v>
      </c>
      <c r="M26" s="120">
        <v>5165</v>
      </c>
      <c r="N26" s="120">
        <v>3</v>
      </c>
      <c r="O26" s="120">
        <v>36</v>
      </c>
      <c r="P26" s="120">
        <v>429</v>
      </c>
      <c r="Q26" s="126">
        <f t="shared" si="2"/>
        <v>39</v>
      </c>
      <c r="R26">
        <f t="shared" si="1"/>
        <v>-237</v>
      </c>
      <c r="S26" s="123" t="s">
        <v>116</v>
      </c>
      <c r="T26">
        <v>7054</v>
      </c>
      <c r="V26" s="123" t="s">
        <v>189</v>
      </c>
      <c r="W26">
        <v>5171</v>
      </c>
      <c r="X26">
        <v>35</v>
      </c>
      <c r="Y26">
        <v>373</v>
      </c>
    </row>
    <row r="27" spans="1:25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7274</v>
      </c>
      <c r="G27">
        <v>128</v>
      </c>
      <c r="H27">
        <v>586</v>
      </c>
      <c r="I27">
        <v>8383.333121295</v>
      </c>
      <c r="J27">
        <v>8383.999761</v>
      </c>
      <c r="K27">
        <f t="shared" si="0"/>
        <v>221</v>
      </c>
      <c r="L27" t="s">
        <v>190</v>
      </c>
      <c r="M27" s="120">
        <v>6506</v>
      </c>
      <c r="N27" s="120">
        <v>2</v>
      </c>
      <c r="O27" s="120">
        <v>73</v>
      </c>
      <c r="P27" s="120">
        <v>454</v>
      </c>
      <c r="Q27" s="126">
        <f t="shared" si="2"/>
        <v>75</v>
      </c>
      <c r="R27">
        <f t="shared" si="1"/>
        <v>-221</v>
      </c>
      <c r="S27" s="123" t="s">
        <v>117</v>
      </c>
      <c r="T27">
        <v>7648</v>
      </c>
      <c r="V27" s="123" t="s">
        <v>190</v>
      </c>
      <c r="W27">
        <v>6494</v>
      </c>
      <c r="X27">
        <v>73</v>
      </c>
      <c r="Y27">
        <v>507</v>
      </c>
    </row>
    <row r="28" spans="1:25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15845</v>
      </c>
      <c r="G28">
        <v>87</v>
      </c>
      <c r="H28">
        <v>1196</v>
      </c>
      <c r="I28">
        <v>17258.99855176</v>
      </c>
      <c r="J28">
        <v>17261.49837</v>
      </c>
      <c r="K28">
        <f t="shared" si="0"/>
        <v>231</v>
      </c>
      <c r="L28" t="s">
        <v>191</v>
      </c>
      <c r="M28" s="120">
        <v>4815</v>
      </c>
      <c r="N28" s="120">
        <v>0</v>
      </c>
      <c r="O28" s="120">
        <v>35</v>
      </c>
      <c r="P28" s="120">
        <v>597</v>
      </c>
      <c r="Q28" s="126">
        <f t="shared" si="2"/>
        <v>35</v>
      </c>
      <c r="R28">
        <f t="shared" si="1"/>
        <v>-231</v>
      </c>
      <c r="S28" s="123" t="s">
        <v>118</v>
      </c>
      <c r="T28">
        <v>7461</v>
      </c>
      <c r="V28" s="123" t="s">
        <v>191</v>
      </c>
      <c r="W28">
        <v>4945</v>
      </c>
      <c r="X28">
        <v>37</v>
      </c>
      <c r="Y28">
        <v>568</v>
      </c>
    </row>
    <row r="29" spans="1:25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5569</v>
      </c>
      <c r="G29">
        <v>30</v>
      </c>
      <c r="H29">
        <v>268</v>
      </c>
      <c r="I29">
        <v>7457.666428256</v>
      </c>
      <c r="J29">
        <v>7456.999732</v>
      </c>
      <c r="K29">
        <f t="shared" si="0"/>
        <v>-102</v>
      </c>
      <c r="L29" t="s">
        <v>192</v>
      </c>
      <c r="M29" s="120">
        <v>102226</v>
      </c>
      <c r="N29" s="120">
        <v>169</v>
      </c>
      <c r="O29" s="120">
        <v>2584</v>
      </c>
      <c r="P29" s="120">
        <v>29061</v>
      </c>
      <c r="Q29" s="126">
        <f t="shared" si="2"/>
        <v>2753</v>
      </c>
      <c r="R29">
        <f t="shared" si="1"/>
        <v>102</v>
      </c>
      <c r="S29" s="123" t="s">
        <v>119</v>
      </c>
      <c r="T29">
        <v>116074</v>
      </c>
      <c r="V29" s="123" t="s">
        <v>192</v>
      </c>
      <c r="W29">
        <v>101942</v>
      </c>
      <c r="X29">
        <v>2565</v>
      </c>
      <c r="Y29">
        <v>29188</v>
      </c>
    </row>
    <row r="30" spans="1:25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11415</v>
      </c>
      <c r="G30">
        <v>310</v>
      </c>
      <c r="H30">
        <v>810</v>
      </c>
      <c r="I30">
        <v>13838.99971099</v>
      </c>
      <c r="J30">
        <v>13839.99967</v>
      </c>
      <c r="K30">
        <f t="shared" si="0"/>
        <v>-118</v>
      </c>
      <c r="L30" t="s">
        <v>193</v>
      </c>
      <c r="M30" s="120">
        <v>13985</v>
      </c>
      <c r="N30" s="120">
        <v>22</v>
      </c>
      <c r="O30" s="120">
        <v>465</v>
      </c>
      <c r="P30" s="120">
        <v>1071</v>
      </c>
      <c r="Q30" s="126">
        <f t="shared" si="2"/>
        <v>487</v>
      </c>
      <c r="R30">
        <f t="shared" si="1"/>
        <v>118</v>
      </c>
      <c r="S30" s="123" t="s">
        <v>120</v>
      </c>
      <c r="T30">
        <v>18681</v>
      </c>
      <c r="V30" s="123" t="s">
        <v>193</v>
      </c>
      <c r="W30">
        <v>14100</v>
      </c>
      <c r="X30">
        <v>458</v>
      </c>
      <c r="Y30">
        <v>1066</v>
      </c>
    </row>
    <row r="31" spans="1:25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4253</v>
      </c>
      <c r="G31">
        <v>86</v>
      </c>
      <c r="H31">
        <v>254</v>
      </c>
      <c r="I31">
        <v>6487.330440092</v>
      </c>
      <c r="J31">
        <v>6489.496745</v>
      </c>
      <c r="K31">
        <f t="shared" si="0"/>
        <v>4</v>
      </c>
      <c r="L31" t="s">
        <v>194</v>
      </c>
      <c r="M31" s="120">
        <v>7548</v>
      </c>
      <c r="N31" s="120">
        <v>4</v>
      </c>
      <c r="O31" s="120">
        <v>37</v>
      </c>
      <c r="P31" s="120">
        <v>532</v>
      </c>
      <c r="Q31" s="126">
        <f t="shared" si="2"/>
        <v>41</v>
      </c>
      <c r="R31">
        <f t="shared" si="1"/>
        <v>-4</v>
      </c>
      <c r="S31" s="123" t="s">
        <v>121</v>
      </c>
      <c r="T31">
        <v>9931</v>
      </c>
      <c r="V31" s="123" t="s">
        <v>194</v>
      </c>
      <c r="W31">
        <v>7656</v>
      </c>
      <c r="X31">
        <v>38</v>
      </c>
      <c r="Y31">
        <v>514</v>
      </c>
    </row>
    <row r="32" spans="1:25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8598</v>
      </c>
      <c r="G32">
        <v>168</v>
      </c>
      <c r="H32">
        <v>429</v>
      </c>
      <c r="I32">
        <v>9291.664323654</v>
      </c>
      <c r="J32">
        <v>9293.997364</v>
      </c>
      <c r="K32">
        <f t="shared" si="0"/>
        <v>33</v>
      </c>
      <c r="L32" t="s">
        <v>195</v>
      </c>
      <c r="M32" s="120">
        <v>4253</v>
      </c>
      <c r="N32" s="120">
        <v>4</v>
      </c>
      <c r="O32" s="120">
        <v>82</v>
      </c>
      <c r="P32" s="120">
        <v>254</v>
      </c>
      <c r="Q32" s="126">
        <f t="shared" si="2"/>
        <v>86</v>
      </c>
      <c r="R32">
        <f t="shared" si="1"/>
        <v>-33</v>
      </c>
      <c r="S32" s="123" t="s">
        <v>122</v>
      </c>
      <c r="T32">
        <v>6483</v>
      </c>
      <c r="V32" s="123" t="s">
        <v>195</v>
      </c>
      <c r="W32">
        <v>4222</v>
      </c>
      <c r="X32">
        <v>78</v>
      </c>
      <c r="Y32">
        <v>241</v>
      </c>
    </row>
    <row r="33" spans="1:25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5912</v>
      </c>
      <c r="G33">
        <v>60</v>
      </c>
      <c r="H33">
        <v>365</v>
      </c>
      <c r="I33">
        <v>8438.666337537</v>
      </c>
      <c r="J33">
        <v>8439.49963</v>
      </c>
      <c r="K33">
        <f t="shared" si="0"/>
        <v>-339</v>
      </c>
      <c r="L33" t="s">
        <v>196</v>
      </c>
      <c r="M33" s="120">
        <v>5694</v>
      </c>
      <c r="N33" s="120">
        <v>7</v>
      </c>
      <c r="O33" s="120">
        <v>232</v>
      </c>
      <c r="P33" s="120">
        <v>158</v>
      </c>
      <c r="Q33" s="126">
        <f t="shared" si="2"/>
        <v>239</v>
      </c>
      <c r="R33">
        <f t="shared" si="1"/>
        <v>339</v>
      </c>
      <c r="S33" s="123" t="s">
        <v>123</v>
      </c>
      <c r="T33">
        <v>7477</v>
      </c>
      <c r="V33" s="123" t="s">
        <v>196</v>
      </c>
      <c r="W33">
        <v>5828</v>
      </c>
      <c r="X33">
        <v>231</v>
      </c>
      <c r="Y33">
        <v>169</v>
      </c>
    </row>
    <row r="34" spans="1:25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17991</v>
      </c>
      <c r="G34">
        <v>205</v>
      </c>
      <c r="H34">
        <v>1293</v>
      </c>
      <c r="I34">
        <v>23977.32592167</v>
      </c>
      <c r="J34">
        <v>23983.99166</v>
      </c>
      <c r="K34">
        <f aca="true" t="shared" si="3" ref="K34:K65">+B34-LEFT(L34,5)</f>
        <v>-289</v>
      </c>
      <c r="L34" t="s">
        <v>197</v>
      </c>
      <c r="M34" s="120">
        <v>27104</v>
      </c>
      <c r="N34" s="120">
        <v>38</v>
      </c>
      <c r="O34" s="120">
        <v>658</v>
      </c>
      <c r="P34" s="120">
        <v>4043</v>
      </c>
      <c r="Q34" s="126">
        <f t="shared" si="2"/>
        <v>696</v>
      </c>
      <c r="R34">
        <f aca="true" t="shared" si="4" ref="R34:R65">+S34-B34</f>
        <v>289</v>
      </c>
      <c r="S34" s="123" t="s">
        <v>124</v>
      </c>
      <c r="T34">
        <v>31816</v>
      </c>
      <c r="V34" s="123" t="s">
        <v>197</v>
      </c>
      <c r="W34">
        <v>26762</v>
      </c>
      <c r="X34">
        <v>663</v>
      </c>
      <c r="Y34">
        <v>4080</v>
      </c>
    </row>
    <row r="35" spans="1:25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27104</v>
      </c>
      <c r="G35">
        <v>696</v>
      </c>
      <c r="H35">
        <v>4043</v>
      </c>
      <c r="I35">
        <v>31824.331151596</v>
      </c>
      <c r="J35">
        <v>31828.49755</v>
      </c>
      <c r="K35">
        <f t="shared" si="3"/>
        <v>-6</v>
      </c>
      <c r="L35" t="s">
        <v>198</v>
      </c>
      <c r="M35" s="120">
        <v>8815</v>
      </c>
      <c r="N35" s="120">
        <v>10</v>
      </c>
      <c r="O35" s="120">
        <v>196</v>
      </c>
      <c r="P35" s="120">
        <v>245</v>
      </c>
      <c r="Q35" s="126">
        <f t="shared" si="2"/>
        <v>206</v>
      </c>
      <c r="R35">
        <f t="shared" si="4"/>
        <v>6</v>
      </c>
      <c r="S35" s="123" t="s">
        <v>125</v>
      </c>
      <c r="T35">
        <v>9591</v>
      </c>
      <c r="V35" s="123" t="s">
        <v>198</v>
      </c>
      <c r="W35">
        <v>8759</v>
      </c>
      <c r="X35">
        <v>198</v>
      </c>
      <c r="Y35">
        <v>256</v>
      </c>
    </row>
    <row r="36" spans="1:25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14315</v>
      </c>
      <c r="G36">
        <v>184</v>
      </c>
      <c r="H36">
        <v>723</v>
      </c>
      <c r="I36">
        <v>18437.666642562</v>
      </c>
      <c r="J36">
        <v>18437.99997</v>
      </c>
      <c r="K36">
        <f t="shared" si="3"/>
        <v>276</v>
      </c>
      <c r="L36" t="s">
        <v>199</v>
      </c>
      <c r="M36" s="120">
        <v>8259</v>
      </c>
      <c r="N36" s="120">
        <v>6</v>
      </c>
      <c r="O36" s="120">
        <v>148</v>
      </c>
      <c r="P36" s="120">
        <v>466</v>
      </c>
      <c r="Q36" s="126">
        <f t="shared" si="2"/>
        <v>154</v>
      </c>
      <c r="R36">
        <f t="shared" si="4"/>
        <v>-276</v>
      </c>
      <c r="S36" s="123" t="s">
        <v>126</v>
      </c>
      <c r="T36">
        <v>10033</v>
      </c>
      <c r="V36" s="123" t="s">
        <v>199</v>
      </c>
      <c r="W36">
        <v>8422</v>
      </c>
      <c r="X36">
        <v>150</v>
      </c>
      <c r="Y36">
        <v>380</v>
      </c>
    </row>
    <row r="37" spans="1:25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5993</v>
      </c>
      <c r="G37">
        <v>65</v>
      </c>
      <c r="H37">
        <v>301</v>
      </c>
      <c r="I37">
        <v>6830.998682091</v>
      </c>
      <c r="J37">
        <v>6829.498517</v>
      </c>
      <c r="K37">
        <f t="shared" si="3"/>
        <v>276</v>
      </c>
      <c r="L37" t="s">
        <v>200</v>
      </c>
      <c r="M37" s="120">
        <v>8598</v>
      </c>
      <c r="N37" s="120">
        <v>4</v>
      </c>
      <c r="O37" s="120">
        <v>164</v>
      </c>
      <c r="P37" s="120">
        <v>429</v>
      </c>
      <c r="Q37" s="126">
        <f t="shared" si="2"/>
        <v>168</v>
      </c>
      <c r="R37">
        <f t="shared" si="4"/>
        <v>-276</v>
      </c>
      <c r="S37" s="123" t="s">
        <v>127</v>
      </c>
      <c r="T37">
        <v>9287</v>
      </c>
      <c r="V37" s="123" t="s">
        <v>200</v>
      </c>
      <c r="W37">
        <v>8578</v>
      </c>
      <c r="X37">
        <v>171</v>
      </c>
      <c r="Y37">
        <v>408</v>
      </c>
    </row>
    <row r="38" spans="1:25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6061</v>
      </c>
      <c r="G38">
        <v>151</v>
      </c>
      <c r="H38">
        <v>423</v>
      </c>
      <c r="I38">
        <v>8621.999884027</v>
      </c>
      <c r="J38">
        <v>8622.49987</v>
      </c>
      <c r="K38">
        <f t="shared" si="3"/>
        <v>-391</v>
      </c>
      <c r="L38" t="s">
        <v>201</v>
      </c>
      <c r="M38" s="120">
        <v>7771</v>
      </c>
      <c r="N38" s="120">
        <v>6</v>
      </c>
      <c r="O38" s="120">
        <v>130</v>
      </c>
      <c r="P38" s="120">
        <v>199</v>
      </c>
      <c r="Q38" s="126">
        <f t="shared" si="2"/>
        <v>136</v>
      </c>
      <c r="R38">
        <f t="shared" si="4"/>
        <v>391</v>
      </c>
      <c r="S38" s="123" t="s">
        <v>128</v>
      </c>
      <c r="T38">
        <v>25601</v>
      </c>
      <c r="V38" s="123" t="s">
        <v>201</v>
      </c>
      <c r="W38">
        <v>7829</v>
      </c>
      <c r="X38">
        <v>122</v>
      </c>
      <c r="Y38">
        <v>193</v>
      </c>
    </row>
    <row r="39" spans="1:25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8000</v>
      </c>
      <c r="G39">
        <v>143</v>
      </c>
      <c r="H39">
        <v>647</v>
      </c>
      <c r="I39">
        <v>13773.329430233</v>
      </c>
      <c r="J39">
        <v>13776.99561</v>
      </c>
      <c r="K39">
        <f t="shared" si="3"/>
        <v>-228</v>
      </c>
      <c r="L39" t="s">
        <v>202</v>
      </c>
      <c r="M39" s="120">
        <v>6621</v>
      </c>
      <c r="N39" s="120">
        <v>10</v>
      </c>
      <c r="O39" s="120">
        <v>119</v>
      </c>
      <c r="P39" s="120">
        <v>441</v>
      </c>
      <c r="Q39" s="126">
        <f t="shared" si="2"/>
        <v>129</v>
      </c>
      <c r="R39">
        <f t="shared" si="4"/>
        <v>228</v>
      </c>
      <c r="S39" s="123" t="s">
        <v>129</v>
      </c>
      <c r="T39">
        <v>8964</v>
      </c>
      <c r="V39" s="123" t="s">
        <v>202</v>
      </c>
      <c r="W39">
        <v>6689</v>
      </c>
      <c r="X39">
        <v>117</v>
      </c>
      <c r="Y39">
        <v>450</v>
      </c>
    </row>
    <row r="40" spans="1:25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8259</v>
      </c>
      <c r="G40">
        <v>154</v>
      </c>
      <c r="H40">
        <v>466</v>
      </c>
      <c r="I40">
        <v>10040.993629514</v>
      </c>
      <c r="J40">
        <v>10044.99283</v>
      </c>
      <c r="K40">
        <f t="shared" si="3"/>
        <v>-62</v>
      </c>
      <c r="L40" t="s">
        <v>203</v>
      </c>
      <c r="M40" s="120">
        <v>6954</v>
      </c>
      <c r="N40" s="120">
        <v>15</v>
      </c>
      <c r="O40" s="120">
        <v>254</v>
      </c>
      <c r="P40" s="120">
        <v>238</v>
      </c>
      <c r="Q40" s="126">
        <f t="shared" si="2"/>
        <v>269</v>
      </c>
      <c r="R40">
        <f t="shared" si="4"/>
        <v>62</v>
      </c>
      <c r="S40" s="123" t="s">
        <v>131</v>
      </c>
      <c r="T40">
        <v>12610</v>
      </c>
      <c r="V40" s="123" t="s">
        <v>203</v>
      </c>
      <c r="W40">
        <v>6889</v>
      </c>
      <c r="X40">
        <v>263</v>
      </c>
      <c r="Y40">
        <v>257</v>
      </c>
    </row>
    <row r="41" spans="1:25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16694</v>
      </c>
      <c r="G41">
        <v>430</v>
      </c>
      <c r="H41">
        <v>1641</v>
      </c>
      <c r="I41">
        <v>19812.999798126</v>
      </c>
      <c r="J41">
        <v>19813.99977</v>
      </c>
      <c r="K41">
        <f t="shared" si="3"/>
        <v>203</v>
      </c>
      <c r="L41" t="s">
        <v>204</v>
      </c>
      <c r="M41" s="120">
        <v>2995</v>
      </c>
      <c r="N41" s="120">
        <v>0</v>
      </c>
      <c r="O41" s="120">
        <v>6</v>
      </c>
      <c r="P41" s="120">
        <v>513</v>
      </c>
      <c r="Q41" s="126">
        <f t="shared" si="2"/>
        <v>6</v>
      </c>
      <c r="R41">
        <f t="shared" si="4"/>
        <v>-203</v>
      </c>
      <c r="S41" s="123" t="s">
        <v>132</v>
      </c>
      <c r="T41">
        <v>4355</v>
      </c>
      <c r="V41" s="123" t="s">
        <v>204</v>
      </c>
      <c r="W41">
        <v>3095</v>
      </c>
      <c r="X41">
        <v>6</v>
      </c>
      <c r="Y41">
        <v>424</v>
      </c>
    </row>
    <row r="42" spans="1:25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6228</v>
      </c>
      <c r="G42">
        <v>167</v>
      </c>
      <c r="H42">
        <v>359</v>
      </c>
      <c r="I42">
        <v>14195.328443185</v>
      </c>
      <c r="J42">
        <v>14199.4945</v>
      </c>
      <c r="K42">
        <f t="shared" si="3"/>
        <v>30</v>
      </c>
      <c r="L42" t="s">
        <v>205</v>
      </c>
      <c r="M42" s="120">
        <v>20732</v>
      </c>
      <c r="N42" s="120">
        <v>27</v>
      </c>
      <c r="O42" s="120">
        <v>515</v>
      </c>
      <c r="P42" s="120">
        <v>605</v>
      </c>
      <c r="Q42" s="126">
        <f t="shared" si="2"/>
        <v>542</v>
      </c>
      <c r="R42">
        <f t="shared" si="4"/>
        <v>-30</v>
      </c>
      <c r="S42" s="123" t="s">
        <v>133</v>
      </c>
      <c r="T42">
        <v>25262</v>
      </c>
      <c r="V42" s="123" t="s">
        <v>205</v>
      </c>
      <c r="W42">
        <v>20666</v>
      </c>
      <c r="X42">
        <v>510</v>
      </c>
      <c r="Y42">
        <v>574</v>
      </c>
    </row>
    <row r="43" spans="1:25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160320</v>
      </c>
      <c r="G43">
        <v>5149</v>
      </c>
      <c r="H43">
        <v>25548</v>
      </c>
      <c r="I43">
        <v>257783.57628888</v>
      </c>
      <c r="J43">
        <v>257859.8983</v>
      </c>
      <c r="K43">
        <f t="shared" si="3"/>
        <v>329</v>
      </c>
      <c r="L43" t="s">
        <v>206</v>
      </c>
      <c r="M43" s="120">
        <v>5496</v>
      </c>
      <c r="N43" s="120">
        <v>0</v>
      </c>
      <c r="O43" s="120">
        <v>28</v>
      </c>
      <c r="P43" s="120">
        <v>336</v>
      </c>
      <c r="Q43" s="126">
        <f t="shared" si="2"/>
        <v>28</v>
      </c>
      <c r="R43">
        <f t="shared" si="4"/>
        <v>-329</v>
      </c>
      <c r="S43" s="123" t="s">
        <v>134</v>
      </c>
      <c r="T43">
        <v>7007</v>
      </c>
      <c r="V43" s="123" t="s">
        <v>206</v>
      </c>
      <c r="W43">
        <v>5495</v>
      </c>
      <c r="X43">
        <v>29</v>
      </c>
      <c r="Y43">
        <v>352</v>
      </c>
    </row>
    <row r="44" spans="1:25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6621</v>
      </c>
      <c r="G44">
        <v>129</v>
      </c>
      <c r="H44">
        <v>441</v>
      </c>
      <c r="I44">
        <v>8965.333135058</v>
      </c>
      <c r="J44">
        <v>8965.999777</v>
      </c>
      <c r="K44">
        <f t="shared" si="3"/>
        <v>-85</v>
      </c>
      <c r="L44" t="s">
        <v>207</v>
      </c>
      <c r="M44" s="120">
        <v>6228</v>
      </c>
      <c r="N44" s="120">
        <v>9</v>
      </c>
      <c r="O44" s="120">
        <v>158</v>
      </c>
      <c r="P44" s="120">
        <v>359</v>
      </c>
      <c r="Q44" s="126">
        <f t="shared" si="2"/>
        <v>167</v>
      </c>
      <c r="R44">
        <f t="shared" si="4"/>
        <v>85</v>
      </c>
      <c r="S44" s="123" t="s">
        <v>135</v>
      </c>
      <c r="T44">
        <v>14187</v>
      </c>
      <c r="V44" s="123" t="s">
        <v>207</v>
      </c>
      <c r="W44">
        <v>6285</v>
      </c>
      <c r="X44">
        <v>164</v>
      </c>
      <c r="Y44">
        <v>348</v>
      </c>
    </row>
    <row r="45" spans="1:25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18740</v>
      </c>
      <c r="G45">
        <v>469</v>
      </c>
      <c r="H45">
        <v>1205</v>
      </c>
      <c r="I45">
        <v>20109.996818347</v>
      </c>
      <c r="J45">
        <v>20113.99642</v>
      </c>
      <c r="K45">
        <f t="shared" si="3"/>
        <v>72</v>
      </c>
      <c r="L45" t="s">
        <v>208</v>
      </c>
      <c r="M45" s="120">
        <v>13099</v>
      </c>
      <c r="N45" s="120">
        <v>19</v>
      </c>
      <c r="O45" s="120">
        <v>173</v>
      </c>
      <c r="P45" s="120">
        <v>339</v>
      </c>
      <c r="Q45" s="126">
        <f t="shared" si="2"/>
        <v>192</v>
      </c>
      <c r="R45">
        <f t="shared" si="4"/>
        <v>-72</v>
      </c>
      <c r="S45" s="123" t="s">
        <v>138</v>
      </c>
      <c r="T45">
        <v>9799</v>
      </c>
      <c r="V45" s="123" t="s">
        <v>208</v>
      </c>
      <c r="W45">
        <v>12952</v>
      </c>
      <c r="X45">
        <v>167</v>
      </c>
      <c r="Y45">
        <v>303</v>
      </c>
    </row>
    <row r="46" spans="1:25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7035</v>
      </c>
      <c r="G46">
        <v>196</v>
      </c>
      <c r="H46">
        <v>441</v>
      </c>
      <c r="I46">
        <v>9342.332144287</v>
      </c>
      <c r="J46">
        <v>9343.998662</v>
      </c>
      <c r="K46">
        <f t="shared" si="3"/>
        <v>-541</v>
      </c>
      <c r="L46" t="s">
        <v>209</v>
      </c>
      <c r="M46" s="120">
        <v>11212</v>
      </c>
      <c r="N46" s="120">
        <v>4</v>
      </c>
      <c r="O46" s="120">
        <v>78</v>
      </c>
      <c r="P46" s="120">
        <v>553</v>
      </c>
      <c r="Q46" s="126">
        <f t="shared" si="2"/>
        <v>82</v>
      </c>
      <c r="R46">
        <f t="shared" si="4"/>
        <v>541</v>
      </c>
      <c r="S46" s="123" t="s">
        <v>139</v>
      </c>
      <c r="T46">
        <v>10079</v>
      </c>
      <c r="V46" s="123" t="s">
        <v>209</v>
      </c>
      <c r="W46">
        <v>11262</v>
      </c>
      <c r="X46">
        <v>78</v>
      </c>
      <c r="Y46">
        <v>508</v>
      </c>
    </row>
    <row r="47" spans="1:25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4622</v>
      </c>
      <c r="G47">
        <v>177</v>
      </c>
      <c r="H47">
        <v>319</v>
      </c>
      <c r="I47">
        <v>6318.996045762</v>
      </c>
      <c r="J47">
        <v>6321.495551</v>
      </c>
      <c r="K47">
        <f t="shared" si="3"/>
        <v>-482</v>
      </c>
      <c r="L47" t="s">
        <v>210</v>
      </c>
      <c r="M47" s="120">
        <v>4896</v>
      </c>
      <c r="N47" s="120">
        <v>7</v>
      </c>
      <c r="O47" s="120">
        <v>76</v>
      </c>
      <c r="P47" s="120">
        <v>198</v>
      </c>
      <c r="Q47" s="126">
        <f t="shared" si="2"/>
        <v>83</v>
      </c>
      <c r="R47">
        <f t="shared" si="4"/>
        <v>482</v>
      </c>
      <c r="S47" s="123" t="s">
        <v>140</v>
      </c>
      <c r="T47">
        <v>5564</v>
      </c>
      <c r="V47" s="123" t="s">
        <v>210</v>
      </c>
      <c r="W47">
        <v>4811</v>
      </c>
      <c r="X47">
        <v>77</v>
      </c>
      <c r="Y47">
        <v>262</v>
      </c>
    </row>
    <row r="48" spans="1:25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7251</v>
      </c>
      <c r="G48">
        <v>140</v>
      </c>
      <c r="H48">
        <v>397</v>
      </c>
      <c r="I48">
        <v>8334.666333431</v>
      </c>
      <c r="J48">
        <v>8335.499625</v>
      </c>
      <c r="K48">
        <f t="shared" si="3"/>
        <v>-370</v>
      </c>
      <c r="L48" t="s">
        <v>211</v>
      </c>
      <c r="M48" s="120">
        <v>7274</v>
      </c>
      <c r="N48" s="120">
        <v>4</v>
      </c>
      <c r="O48" s="120">
        <v>124</v>
      </c>
      <c r="P48" s="120">
        <v>586</v>
      </c>
      <c r="Q48" s="126">
        <f t="shared" si="2"/>
        <v>128</v>
      </c>
      <c r="R48">
        <f t="shared" si="4"/>
        <v>370</v>
      </c>
      <c r="S48" s="123" t="s">
        <v>142</v>
      </c>
      <c r="T48">
        <v>8382</v>
      </c>
      <c r="V48" s="123" t="s">
        <v>211</v>
      </c>
      <c r="W48">
        <v>7283</v>
      </c>
      <c r="X48">
        <v>127</v>
      </c>
      <c r="Y48">
        <v>535</v>
      </c>
    </row>
    <row r="49" spans="1:25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12595</v>
      </c>
      <c r="G49">
        <v>234</v>
      </c>
      <c r="H49">
        <v>690</v>
      </c>
      <c r="I49">
        <v>14293.66572624</v>
      </c>
      <c r="J49">
        <v>14295.49894</v>
      </c>
      <c r="K49">
        <f t="shared" si="3"/>
        <v>-327</v>
      </c>
      <c r="L49" t="s">
        <v>212</v>
      </c>
      <c r="M49" s="120">
        <v>15845</v>
      </c>
      <c r="N49" s="120">
        <v>5</v>
      </c>
      <c r="O49" s="120">
        <v>82</v>
      </c>
      <c r="P49" s="120">
        <v>1196</v>
      </c>
      <c r="Q49" s="126">
        <f t="shared" si="2"/>
        <v>87</v>
      </c>
      <c r="R49">
        <f t="shared" si="4"/>
        <v>327</v>
      </c>
      <c r="S49" s="123" t="s">
        <v>143</v>
      </c>
      <c r="T49">
        <v>17254</v>
      </c>
      <c r="V49" s="123" t="s">
        <v>212</v>
      </c>
      <c r="W49">
        <v>15851</v>
      </c>
      <c r="X49">
        <v>85</v>
      </c>
      <c r="Y49">
        <v>1103</v>
      </c>
    </row>
    <row r="50" spans="1:25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13985</v>
      </c>
      <c r="G50">
        <v>487</v>
      </c>
      <c r="H50">
        <v>1071</v>
      </c>
      <c r="I50">
        <v>18690.994651738</v>
      </c>
      <c r="J50">
        <v>18695.99398</v>
      </c>
      <c r="K50">
        <f t="shared" si="3"/>
        <v>-234</v>
      </c>
      <c r="L50" t="s">
        <v>213</v>
      </c>
      <c r="M50" s="120">
        <v>18740</v>
      </c>
      <c r="N50" s="120">
        <v>23</v>
      </c>
      <c r="O50" s="120">
        <v>446</v>
      </c>
      <c r="P50" s="120">
        <v>1205</v>
      </c>
      <c r="Q50" s="126">
        <f t="shared" si="2"/>
        <v>469</v>
      </c>
      <c r="R50">
        <f t="shared" si="4"/>
        <v>234</v>
      </c>
      <c r="S50" s="123" t="s">
        <v>144</v>
      </c>
      <c r="T50">
        <v>20102</v>
      </c>
      <c r="V50" s="123" t="s">
        <v>213</v>
      </c>
      <c r="W50">
        <v>19062</v>
      </c>
      <c r="X50">
        <v>435</v>
      </c>
      <c r="Y50">
        <v>1088</v>
      </c>
    </row>
    <row r="51" spans="1:25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6623</v>
      </c>
      <c r="G51">
        <v>94</v>
      </c>
      <c r="H51">
        <v>359</v>
      </c>
      <c r="I51">
        <v>9196.994674876</v>
      </c>
      <c r="J51">
        <v>9200.494008</v>
      </c>
      <c r="K51">
        <f t="shared" si="3"/>
        <v>64</v>
      </c>
      <c r="L51" t="s">
        <v>214</v>
      </c>
      <c r="M51" s="120">
        <v>10021</v>
      </c>
      <c r="N51" s="120">
        <v>10</v>
      </c>
      <c r="O51" s="120">
        <v>257</v>
      </c>
      <c r="P51" s="120">
        <v>314</v>
      </c>
      <c r="Q51" s="126">
        <f t="shared" si="2"/>
        <v>267</v>
      </c>
      <c r="R51">
        <f t="shared" si="4"/>
        <v>-64</v>
      </c>
      <c r="S51" s="123" t="s">
        <v>145</v>
      </c>
      <c r="T51">
        <v>12723</v>
      </c>
      <c r="V51" s="123" t="s">
        <v>214</v>
      </c>
      <c r="W51">
        <v>10238</v>
      </c>
      <c r="X51">
        <v>256</v>
      </c>
      <c r="Y51">
        <v>281</v>
      </c>
    </row>
    <row r="52" spans="1:25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11643</v>
      </c>
      <c r="G52">
        <v>337</v>
      </c>
      <c r="H52">
        <v>981</v>
      </c>
      <c r="I52">
        <v>14832.660369493</v>
      </c>
      <c r="J52">
        <v>14837.49291</v>
      </c>
      <c r="K52">
        <f t="shared" si="3"/>
        <v>15</v>
      </c>
      <c r="L52" t="s">
        <v>215</v>
      </c>
      <c r="M52" s="120">
        <v>26204</v>
      </c>
      <c r="N52" s="120">
        <v>15</v>
      </c>
      <c r="O52" s="120">
        <v>590</v>
      </c>
      <c r="P52" s="120">
        <v>1855</v>
      </c>
      <c r="Q52" s="126">
        <f t="shared" si="2"/>
        <v>605</v>
      </c>
      <c r="R52">
        <f t="shared" si="4"/>
        <v>-15</v>
      </c>
      <c r="S52" s="123" t="s">
        <v>146</v>
      </c>
      <c r="T52">
        <v>27799</v>
      </c>
      <c r="V52" s="123" t="s">
        <v>215</v>
      </c>
      <c r="W52">
        <v>26180</v>
      </c>
      <c r="X52">
        <v>597</v>
      </c>
      <c r="Y52">
        <v>1789</v>
      </c>
    </row>
    <row r="53" spans="1:25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9746</v>
      </c>
      <c r="G53">
        <v>169</v>
      </c>
      <c r="H53">
        <v>554</v>
      </c>
      <c r="I53">
        <v>11354.662753997</v>
      </c>
      <c r="J53">
        <v>11357.9956</v>
      </c>
      <c r="K53">
        <f t="shared" si="3"/>
        <v>-363</v>
      </c>
      <c r="L53" t="s">
        <v>216</v>
      </c>
      <c r="M53" s="120">
        <v>16694</v>
      </c>
      <c r="N53" s="120">
        <v>35</v>
      </c>
      <c r="O53" s="120">
        <v>395</v>
      </c>
      <c r="P53" s="120">
        <v>1641</v>
      </c>
      <c r="Q53" s="126">
        <f t="shared" si="2"/>
        <v>430</v>
      </c>
      <c r="R53">
        <f t="shared" si="4"/>
        <v>363</v>
      </c>
      <c r="S53" s="123" t="s">
        <v>147</v>
      </c>
      <c r="T53">
        <v>19811</v>
      </c>
      <c r="V53" s="123" t="s">
        <v>216</v>
      </c>
      <c r="W53">
        <v>16829</v>
      </c>
      <c r="X53">
        <v>403</v>
      </c>
      <c r="Y53">
        <v>1552</v>
      </c>
    </row>
    <row r="54" spans="1:25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4815</v>
      </c>
      <c r="G54">
        <v>35</v>
      </c>
      <c r="H54">
        <v>597</v>
      </c>
      <c r="I54">
        <v>7456.997853597</v>
      </c>
      <c r="J54">
        <v>7454.997586</v>
      </c>
      <c r="K54">
        <f t="shared" si="3"/>
        <v>-331</v>
      </c>
      <c r="L54" t="s">
        <v>217</v>
      </c>
      <c r="M54" s="120">
        <v>6623</v>
      </c>
      <c r="N54" s="120">
        <v>3</v>
      </c>
      <c r="O54" s="120">
        <v>91</v>
      </c>
      <c r="P54" s="120">
        <v>359</v>
      </c>
      <c r="Q54" s="126">
        <f t="shared" si="2"/>
        <v>94</v>
      </c>
      <c r="R54">
        <f t="shared" si="4"/>
        <v>331</v>
      </c>
      <c r="S54" s="123" t="s">
        <v>148</v>
      </c>
      <c r="T54">
        <v>9190</v>
      </c>
      <c r="V54" s="123" t="s">
        <v>217</v>
      </c>
      <c r="W54">
        <v>6606</v>
      </c>
      <c r="X54">
        <v>94</v>
      </c>
      <c r="Y54">
        <v>402</v>
      </c>
    </row>
    <row r="55" spans="1:25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5496</v>
      </c>
      <c r="G55">
        <v>28</v>
      </c>
      <c r="H55">
        <v>336</v>
      </c>
      <c r="I55">
        <v>7007.99985732</v>
      </c>
      <c r="J55">
        <v>7008.499839</v>
      </c>
      <c r="K55">
        <f t="shared" si="3"/>
        <v>-181</v>
      </c>
      <c r="L55" t="s">
        <v>218</v>
      </c>
      <c r="M55" s="120">
        <v>14315</v>
      </c>
      <c r="N55" s="120">
        <v>5</v>
      </c>
      <c r="O55" s="120">
        <v>179</v>
      </c>
      <c r="P55" s="120">
        <v>723</v>
      </c>
      <c r="Q55" s="126">
        <f t="shared" si="2"/>
        <v>184</v>
      </c>
      <c r="R55">
        <f t="shared" si="4"/>
        <v>181</v>
      </c>
      <c r="S55" s="123" t="s">
        <v>149</v>
      </c>
      <c r="T55">
        <v>18437</v>
      </c>
      <c r="V55" s="123" t="s">
        <v>218</v>
      </c>
      <c r="W55">
        <v>14557</v>
      </c>
      <c r="X55">
        <v>172</v>
      </c>
      <c r="Y55">
        <v>593</v>
      </c>
    </row>
    <row r="56" spans="1:25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5370</v>
      </c>
      <c r="G56">
        <v>29</v>
      </c>
      <c r="H56">
        <v>462</v>
      </c>
      <c r="I56">
        <v>7249.665686019</v>
      </c>
      <c r="J56">
        <v>7250.998897</v>
      </c>
      <c r="K56">
        <f t="shared" si="3"/>
        <v>27</v>
      </c>
      <c r="L56" t="s">
        <v>219</v>
      </c>
      <c r="M56" s="120">
        <v>11643</v>
      </c>
      <c r="N56" s="120">
        <v>5</v>
      </c>
      <c r="O56" s="120">
        <v>332</v>
      </c>
      <c r="P56" s="120">
        <v>981</v>
      </c>
      <c r="Q56" s="126">
        <f t="shared" si="2"/>
        <v>337</v>
      </c>
      <c r="R56">
        <f t="shared" si="4"/>
        <v>-27</v>
      </c>
      <c r="S56" s="123" t="s">
        <v>150</v>
      </c>
      <c r="T56">
        <v>14823</v>
      </c>
      <c r="V56" s="123" t="s">
        <v>219</v>
      </c>
      <c r="W56">
        <v>11813</v>
      </c>
      <c r="X56">
        <v>328</v>
      </c>
      <c r="Y56">
        <v>924</v>
      </c>
    </row>
    <row r="57" spans="1:25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38073</v>
      </c>
      <c r="G57">
        <v>997</v>
      </c>
      <c r="H57">
        <v>5316</v>
      </c>
      <c r="I57">
        <v>44696.979873421</v>
      </c>
      <c r="J57">
        <v>44711.97736</v>
      </c>
      <c r="K57">
        <f t="shared" si="3"/>
        <v>144</v>
      </c>
      <c r="L57" t="s">
        <v>220</v>
      </c>
      <c r="M57" s="120">
        <v>5993</v>
      </c>
      <c r="N57" s="120">
        <v>4</v>
      </c>
      <c r="O57" s="120">
        <v>61</v>
      </c>
      <c r="P57" s="120">
        <v>301</v>
      </c>
      <c r="Q57" s="126">
        <f t="shared" si="2"/>
        <v>65</v>
      </c>
      <c r="R57">
        <f t="shared" si="4"/>
        <v>-144</v>
      </c>
      <c r="S57" s="123" t="s">
        <v>151</v>
      </c>
      <c r="T57">
        <v>6834</v>
      </c>
      <c r="V57" s="123" t="s">
        <v>220</v>
      </c>
      <c r="W57">
        <v>6043</v>
      </c>
      <c r="X57">
        <v>60</v>
      </c>
      <c r="Y57">
        <v>311</v>
      </c>
    </row>
    <row r="58" spans="1:25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21113</v>
      </c>
      <c r="G58">
        <v>682</v>
      </c>
      <c r="H58">
        <v>551</v>
      </c>
      <c r="I58">
        <v>22617.654391242</v>
      </c>
      <c r="J58">
        <v>22625.98619</v>
      </c>
      <c r="K58">
        <f t="shared" si="3"/>
        <v>-446</v>
      </c>
      <c r="L58" t="s">
        <v>221</v>
      </c>
      <c r="M58" s="120">
        <v>7745</v>
      </c>
      <c r="N58" s="120">
        <v>12</v>
      </c>
      <c r="O58" s="120">
        <v>231</v>
      </c>
      <c r="P58" s="120">
        <v>218</v>
      </c>
      <c r="Q58" s="126">
        <f t="shared" si="2"/>
        <v>243</v>
      </c>
      <c r="R58">
        <f t="shared" si="4"/>
        <v>446</v>
      </c>
      <c r="S58" s="123" t="s">
        <v>152</v>
      </c>
      <c r="T58">
        <v>13269</v>
      </c>
      <c r="V58" s="123" t="s">
        <v>221</v>
      </c>
      <c r="W58">
        <v>7791</v>
      </c>
      <c r="X58">
        <v>193</v>
      </c>
      <c r="Y58">
        <v>268</v>
      </c>
    </row>
    <row r="59" spans="1:25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5694</v>
      </c>
      <c r="G59">
        <v>239</v>
      </c>
      <c r="H59">
        <v>158</v>
      </c>
      <c r="I59">
        <v>7481.996660135</v>
      </c>
      <c r="J59">
        <v>7484.496242</v>
      </c>
      <c r="K59">
        <f t="shared" si="3"/>
        <v>-309</v>
      </c>
      <c r="L59" t="s">
        <v>222</v>
      </c>
      <c r="M59" s="120">
        <v>8311</v>
      </c>
      <c r="N59" s="120">
        <v>6</v>
      </c>
      <c r="O59" s="120">
        <v>133</v>
      </c>
      <c r="P59" s="120">
        <v>331</v>
      </c>
      <c r="Q59" s="126">
        <f t="shared" si="2"/>
        <v>139</v>
      </c>
      <c r="R59">
        <f t="shared" si="4"/>
        <v>309</v>
      </c>
      <c r="S59" s="123" t="s">
        <v>153</v>
      </c>
      <c r="T59">
        <v>11099</v>
      </c>
      <c r="V59" s="123" t="s">
        <v>222</v>
      </c>
      <c r="W59">
        <v>8064</v>
      </c>
      <c r="X59">
        <v>133</v>
      </c>
      <c r="Y59">
        <v>345</v>
      </c>
    </row>
    <row r="60" spans="1:25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6954</v>
      </c>
      <c r="G60">
        <v>269</v>
      </c>
      <c r="H60">
        <v>238</v>
      </c>
      <c r="I60">
        <v>12613.66560101</v>
      </c>
      <c r="J60">
        <v>12615.4988</v>
      </c>
      <c r="K60">
        <f t="shared" si="3"/>
        <v>-247</v>
      </c>
      <c r="L60" t="s">
        <v>223</v>
      </c>
      <c r="M60" s="120">
        <v>5370</v>
      </c>
      <c r="N60" s="120">
        <v>4</v>
      </c>
      <c r="O60" s="120">
        <v>25</v>
      </c>
      <c r="P60" s="120">
        <v>462</v>
      </c>
      <c r="Q60" s="126">
        <f t="shared" si="2"/>
        <v>29</v>
      </c>
      <c r="R60">
        <f t="shared" si="4"/>
        <v>247</v>
      </c>
      <c r="S60" s="123" t="s">
        <v>154</v>
      </c>
      <c r="T60">
        <v>7247</v>
      </c>
      <c r="V60" s="123" t="s">
        <v>223</v>
      </c>
      <c r="W60">
        <v>5441</v>
      </c>
      <c r="X60">
        <v>27</v>
      </c>
      <c r="Y60">
        <v>408</v>
      </c>
    </row>
    <row r="61" spans="1:25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20732</v>
      </c>
      <c r="G61">
        <v>542</v>
      </c>
      <c r="H61">
        <v>605</v>
      </c>
      <c r="I61">
        <v>25283.980868549</v>
      </c>
      <c r="J61">
        <v>25294.97847</v>
      </c>
      <c r="K61">
        <f t="shared" si="3"/>
        <v>-296</v>
      </c>
      <c r="L61" t="s">
        <v>224</v>
      </c>
      <c r="M61" s="120">
        <v>14508</v>
      </c>
      <c r="N61" s="120">
        <v>8</v>
      </c>
      <c r="O61" s="120">
        <v>305</v>
      </c>
      <c r="P61" s="120">
        <v>737</v>
      </c>
      <c r="Q61" s="126">
        <f t="shared" si="2"/>
        <v>313</v>
      </c>
      <c r="R61">
        <f t="shared" si="4"/>
        <v>296</v>
      </c>
      <c r="S61" s="123" t="s">
        <v>155</v>
      </c>
      <c r="T61">
        <v>17918</v>
      </c>
      <c r="V61" s="123" t="s">
        <v>224</v>
      </c>
      <c r="W61">
        <v>14542</v>
      </c>
      <c r="X61">
        <v>318</v>
      </c>
      <c r="Y61">
        <v>595</v>
      </c>
    </row>
    <row r="62" spans="1:25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7745</v>
      </c>
      <c r="G62">
        <v>243</v>
      </c>
      <c r="H62">
        <v>218</v>
      </c>
      <c r="I62">
        <v>13278.992473089</v>
      </c>
      <c r="J62">
        <v>13283.99153</v>
      </c>
      <c r="K62">
        <f t="shared" si="3"/>
        <v>-92</v>
      </c>
      <c r="L62" t="s">
        <v>225</v>
      </c>
      <c r="M62" s="120">
        <v>7906</v>
      </c>
      <c r="N62" s="120">
        <v>4</v>
      </c>
      <c r="O62" s="120">
        <v>50</v>
      </c>
      <c r="P62" s="120">
        <v>855</v>
      </c>
      <c r="Q62" s="126">
        <f t="shared" si="2"/>
        <v>54</v>
      </c>
      <c r="R62">
        <f t="shared" si="4"/>
        <v>92</v>
      </c>
      <c r="S62" s="123" t="s">
        <v>156</v>
      </c>
      <c r="T62">
        <v>13348</v>
      </c>
      <c r="V62" s="123" t="s">
        <v>225</v>
      </c>
      <c r="W62">
        <v>7919</v>
      </c>
      <c r="X62">
        <v>50</v>
      </c>
      <c r="Y62">
        <v>898</v>
      </c>
    </row>
    <row r="63" spans="1:25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34436</v>
      </c>
      <c r="G63">
        <v>1008</v>
      </c>
      <c r="H63">
        <v>1106</v>
      </c>
      <c r="I63">
        <v>56695.6345737</v>
      </c>
      <c r="J63">
        <v>56716.96389</v>
      </c>
      <c r="K63">
        <f t="shared" si="3"/>
        <v>-756</v>
      </c>
      <c r="L63" t="s">
        <v>226</v>
      </c>
      <c r="M63" s="120">
        <v>160320</v>
      </c>
      <c r="N63" s="120">
        <v>382</v>
      </c>
      <c r="O63" s="120">
        <v>4767</v>
      </c>
      <c r="P63" s="120">
        <v>25548</v>
      </c>
      <c r="Q63" s="126">
        <f t="shared" si="2"/>
        <v>5149</v>
      </c>
      <c r="R63">
        <f t="shared" si="4"/>
        <v>756</v>
      </c>
      <c r="S63" s="123" t="s">
        <v>157</v>
      </c>
      <c r="T63">
        <v>257631</v>
      </c>
      <c r="V63" s="123" t="s">
        <v>226</v>
      </c>
      <c r="W63">
        <v>158544</v>
      </c>
      <c r="X63">
        <v>4782</v>
      </c>
      <c r="Y63">
        <v>25686</v>
      </c>
    </row>
    <row r="64" spans="1:25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7771</v>
      </c>
      <c r="G64">
        <v>136</v>
      </c>
      <c r="H64">
        <v>199</v>
      </c>
      <c r="I64">
        <v>25622.981121519</v>
      </c>
      <c r="J64">
        <v>25633.97876</v>
      </c>
      <c r="K64">
        <f t="shared" si="3"/>
        <v>-411</v>
      </c>
      <c r="L64" t="s">
        <v>227</v>
      </c>
      <c r="M64" s="120">
        <v>38073</v>
      </c>
      <c r="N64" s="120">
        <v>38</v>
      </c>
      <c r="O64" s="120">
        <v>959</v>
      </c>
      <c r="P64" s="120">
        <v>5316</v>
      </c>
      <c r="Q64" s="126">
        <f t="shared" si="2"/>
        <v>997</v>
      </c>
      <c r="R64">
        <f t="shared" si="4"/>
        <v>411</v>
      </c>
      <c r="S64" s="123" t="s">
        <v>158</v>
      </c>
      <c r="T64">
        <v>44667</v>
      </c>
      <c r="V64" s="123" t="s">
        <v>227</v>
      </c>
      <c r="W64">
        <v>37694</v>
      </c>
      <c r="X64">
        <v>981</v>
      </c>
      <c r="Y64">
        <v>5316</v>
      </c>
    </row>
    <row r="65" spans="1:25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10021</v>
      </c>
      <c r="G65">
        <v>267</v>
      </c>
      <c r="H65">
        <v>314</v>
      </c>
      <c r="I65">
        <v>12731.327881102</v>
      </c>
      <c r="J65">
        <v>12735.49387</v>
      </c>
      <c r="K65">
        <f t="shared" si="3"/>
        <v>-264</v>
      </c>
      <c r="L65" t="s">
        <v>228</v>
      </c>
      <c r="M65" s="120">
        <v>8370</v>
      </c>
      <c r="N65" s="120">
        <v>14</v>
      </c>
      <c r="O65" s="120">
        <v>55</v>
      </c>
      <c r="P65" s="120">
        <v>825</v>
      </c>
      <c r="Q65" s="126">
        <f t="shared" si="2"/>
        <v>69</v>
      </c>
      <c r="R65">
        <f t="shared" si="4"/>
        <v>264</v>
      </c>
      <c r="S65" s="123" t="s">
        <v>159</v>
      </c>
      <c r="T65">
        <v>10980</v>
      </c>
      <c r="V65" s="123" t="s">
        <v>228</v>
      </c>
      <c r="W65">
        <v>8420</v>
      </c>
      <c r="X65">
        <v>54</v>
      </c>
      <c r="Y65">
        <v>888</v>
      </c>
    </row>
    <row r="66" ht="15">
      <c r="Q66" s="126"/>
    </row>
  </sheetData>
  <sheetProtection/>
  <autoFilter ref="A1:J65">
    <sortState ref="A2:J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Presupuesto Area Finaciera</cp:lastModifiedBy>
  <cp:lastPrinted>2012-07-17T19:53:27Z</cp:lastPrinted>
  <dcterms:created xsi:type="dcterms:W3CDTF">2012-07-17T16:53:20Z</dcterms:created>
  <dcterms:modified xsi:type="dcterms:W3CDTF">2024-02-20T20:21:07Z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