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<sst xmlns="http://schemas.openxmlformats.org/spreadsheetml/2006/main" count="756" uniqueCount="254">
  <si>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</si>
  <si>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</si>
  <si>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</si>
  <si>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</si>
  <si>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</si>
  <si>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</si>
  <si>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</si>
  <si>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</si>
  <si>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</si>
  <si>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</si>
  <si>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</si>
  <si>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</si>
  <si>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</si>
  <si>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</si>
  <si>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</si>
  <si>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</si>
  <si>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</si>
  <si>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</si>
  <si>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</si>
  <si>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</si>
  <si>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</si>
  <si>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</si>
  <si>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</si>
  <si>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</si>
  <si>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</si>
  <si>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</si>
  <si>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</si>
  <si>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</si>
  <si>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</si>
  <si>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</si>
  <si>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</si>
  <si>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</si>
  <si>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</si>
  <si>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</si>
  <si>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</si>
  <si>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</si>
  <si>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</si>
  <si>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</si>
  <si>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</si>
  <si>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</si>
  <si>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</si>
  <si>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</si>
  <si>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</si>
  <si>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</si>
  <si>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</si>
  <si>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</si>
  <si>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</si>
  <si>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</si>
  <si>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</si>
  <si>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</si>
  <si>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</si>
  <si>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</si>
  <si>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</si>
  <si>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</si>
  <si>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</si>
  <si>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</si>
  <si>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</si>
  <si>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</si>
  <si>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</si>
  <si>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</si>
  <si>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</si>
  <si>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</si>
  <si>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</si>
  <si>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</si>
  <si>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</si>
  <si>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</si>
  <si>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</si>
  <si>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</si>
  <si>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</si>
  <si>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</si>
  <si>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</si>
  <si>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</si>
  <si>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</si>
  <si>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</si>
  <si>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</si>
  <si>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</si>
  <si>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</si>
  <si>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</si>
  <si>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</si>
  <si>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</si>
  <si>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</si>
  <si>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</si>
  <si>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</si>
  <si>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</si>
  <si>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</si>
  <si>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</si>
  <si>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</si>
  <si>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</si>
  <si>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</si>
  <si>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</si>
  <si>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</si>
  <si>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</si>
  <si>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</si>
  <si>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</si>
  <si>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</si>
  <si>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</si>
  <si>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</si>
  <si>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</si>
  <si>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</si>
  <si>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</si>
  <si>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</si>
  <si>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</si>
  <si>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</si>
  <si>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</si>
  <si>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</si>
  <si>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</si>
  <si>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</si>
  <si>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</si>
  <si>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</si>
  <si>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</si>
  <si>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</si>
  <si>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</si>
  <si>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</si>
  <si>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</si>
  <si>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</si>
  <si>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</si>
  <si>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</si>
  <si>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</si>
  <si>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</si>
  <si>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</si>
  <si>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</si>
  <si>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</si>
  <si>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</si>
  <si>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</si>
  <si>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</si>
  <si>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</si>
  <si>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</si>
  <si>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</si>
  <si>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</si>
  <si>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</si>
  <si>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</si>
  <si>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</si>
  <si>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</si>
  <si>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</si>
  <si>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</si>
  <si>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</si>
  <si>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</si>
  <si>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</si>
  <si>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</si>
  <si>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</si>
  <si>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</si>
  <si>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</si>
  <si>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</si>
  <si>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</si>
  <si>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</si>
  <si>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</si>
  <si>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</si>
  <si>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</si>
  <si>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</si>
  <si>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</si>
  <si>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</si>
  <si>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</si>
  <si>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</si>
  <si>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</si>
  <si>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</si>
  <si>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</si>
  <si>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</si>
  <si>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</si>
  <si>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</si>
  <si>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</si>
  <si>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</si>
  <si>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</si>
  <si>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</si>
  <si>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</si>
  <si>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</si>
  <si>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</si>
  <si>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</si>
  <si>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</si>
  <si>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</si>
  <si>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</si>
  <si>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</si>
  <si>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</si>
  <si>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</si>
  <si>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</si>
  <si>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</si>
  <si>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</si>
  <si>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</si>
  <si>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</si>
  <si>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</si>
  <si>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</si>
  <si>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</si>
  <si>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</si>
  <si>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</si>
  <si>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</si>
  <si>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</si>
  <si>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</si>
  <si>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</si>
  <si>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</si>
  <si>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</si>
  <si>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</si>
  <si>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</si>
  <si>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</si>
  <si>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</si>
  <si>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</si>
  <si>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</si>
  <si>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</si>
  <si>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</si>
  <si>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</si>
  <si>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</si>
  <si>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</si>
  <si>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</si>
  <si>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</si>
  <si>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</si>
  <si>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</si>
  <si>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</si>
  <si>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</si>
  <si>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</si>
  <si>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</si>
  <si>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</si>
  <si>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</si>
  <si>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</si>
  <si>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</si>
  <si>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</si>
  <si>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</si>
  <si>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</si>
  <si>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</si>
  <si>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</si>
  <si>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</si>
  <si>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</si>
  <si>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</si>
  <si>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</si>
  <si>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</si>
  <si>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</si>
  <si>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</si>
  <si>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</si>
  <si>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</si>
  <si>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</si>
  <si>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</si>
  <si>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</si>
  <si>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</si>
  <si>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</si>
  <si>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</si>
  <si>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</si>
  <si>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</si>
  <si>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</si>
  <si>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</si>
  <si>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</si>
  <si>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</si>
  <si>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</si>
  <si>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</si>
  <si>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</si>
  <si>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</si>
  <si>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</si>
  <si>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</si>
  <si>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</si>
  <si>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</si>
  <si>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</si>
  <si>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</si>
  <si>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</si>
  <si>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</si>
  <si>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</si>
  <si>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Oct2023</t>
  </si>
  <si>
    <t>CONTRIB Oct2023</t>
  </si>
  <si>
    <t>EXCEPCION Oct2023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</si>
</sst>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245</v>
      </c>
      <c r="G2" s="71" t="s">
        <v>236</v>
      </c>
      <c r="H2" s="72" t="s">
        <v>160</v>
      </c>
      <c r="I2" s="73" t="s">
        <v>251</v>
      </c>
      <c r="J2" s="73" t="s">
        <v>242</v>
      </c>
      <c r="K2" s="70" t="s">
        <v>160</v>
      </c>
      <c r="L2" s="71" t="s">
        <v>252</v>
      </c>
      <c r="M2" s="30" t="s">
        <v>243</v>
      </c>
      <c r="N2" s="72" t="s">
        <v>160</v>
      </c>
      <c r="O2" s="73" t="s">
        <v>253</v>
      </c>
      <c r="P2" s="73" t="s">
        <v>244</v>
      </c>
      <c r="Q2" s="70" t="s">
        <v>160</v>
      </c>
      <c r="R2" s="71" t="s">
        <v>246</v>
      </c>
      <c r="S2" s="30" t="s">
        <v>239</v>
      </c>
      <c r="T2" s="72" t="s">
        <v>160</v>
      </c>
      <c r="U2" s="73" t="s">
        <v>247</v>
      </c>
      <c r="V2" s="30" t="s">
        <v>240</v>
      </c>
      <c r="W2" s="70" t="s">
        <v>160</v>
      </c>
      <c r="X2" s="74" t="s">
        <v>248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5564.999820327</v>
      </c>
      <c r="G3" s="4">
        <v>5560.999190793</v>
      </c>
      <c r="H3" s="79">
        <f>(F3/G3)-1</f>
        <v>0.000719408400674304</v>
      </c>
      <c r="I3" s="80">
        <v>4866</v>
      </c>
      <c r="J3" s="4">
        <v>4832</v>
      </c>
      <c r="K3" s="81">
        <f>(I3/J3)-1</f>
        <v>0.007036423841059625</v>
      </c>
      <c r="L3" s="78">
        <v>227</v>
      </c>
      <c r="M3" s="4">
        <v>241</v>
      </c>
      <c r="N3" s="79">
        <f>(L3/M3)-1</f>
        <v>-0.05809128630705396</v>
      </c>
      <c r="O3" s="82">
        <v>83</v>
      </c>
      <c r="P3" s="5">
        <v>76</v>
      </c>
      <c r="Q3" s="81">
        <f aca="true" t="shared" si="0" ref="Q3:Q8">(O3/P3)-1</f>
        <v>0.09210526315789469</v>
      </c>
      <c r="R3" s="83">
        <f aca="true" t="shared" si="1" ref="R3:S34">I3+L3+O3</f>
        <v>5176</v>
      </c>
      <c r="S3" s="83">
        <f t="shared" si="1"/>
        <v>5149</v>
      </c>
      <c r="T3" s="79">
        <f>(R3/S3)-1</f>
        <v>0.005243736647892794</v>
      </c>
      <c r="U3" s="84">
        <f>IF((R3/F3)&gt;1,1,R3/F3)</f>
        <v>0.930098862015032</v>
      </c>
      <c r="V3" s="23">
        <v>0.9264123785534365</v>
      </c>
      <c r="W3" s="81">
        <f>(U3/V3)-1</f>
        <v>0.0039793115322486194</v>
      </c>
      <c r="X3" s="104">
        <f>SUM(U3:U5)/3</f>
        <v>0.9066332483258203</v>
      </c>
      <c r="Y3" s="105">
        <f>SUM(V3:V5)/3</f>
        <v>0.8991583266775933</v>
      </c>
      <c r="Z3" s="106">
        <f>(X3/Y3)-1</f>
        <v>0.00831324298118541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27809.995650194</v>
      </c>
      <c r="G4" s="9">
        <v>27782.495100333</v>
      </c>
      <c r="H4" s="33">
        <f aca="true" t="shared" si="2" ref="H4:H66">(F4/G4)-1</f>
        <v>0.000989851694805921</v>
      </c>
      <c r="I4" s="35">
        <v>26219</v>
      </c>
      <c r="J4" s="9">
        <v>26163</v>
      </c>
      <c r="K4" s="51">
        <f aca="true" t="shared" si="3" ref="K4:K66">(I4/J4)-1</f>
        <v>0.0021404273210259284</v>
      </c>
      <c r="L4" s="48">
        <v>1903</v>
      </c>
      <c r="M4" s="9">
        <v>1829</v>
      </c>
      <c r="N4" s="33">
        <f aca="true" t="shared" si="4" ref="N4:N66">(L4/M4)-1</f>
        <v>0.04045926735921279</v>
      </c>
      <c r="O4" s="54">
        <v>615</v>
      </c>
      <c r="P4" s="10">
        <v>598</v>
      </c>
      <c r="Q4" s="51">
        <f t="shared" si="0"/>
        <v>0.028428093645485042</v>
      </c>
      <c r="R4" s="59">
        <f t="shared" si="1"/>
        <v>28737</v>
      </c>
      <c r="S4" s="10">
        <f t="shared" si="1"/>
        <v>28590</v>
      </c>
      <c r="T4" s="33">
        <f>(R4/S4)-1</f>
        <v>0.00514165792235044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11092.49809556</v>
      </c>
      <c r="H5" s="34">
        <f t="shared" si="2"/>
        <v>0.0005861533068554081</v>
      </c>
      <c r="I5" s="36">
        <v>8279</v>
      </c>
      <c r="J5" s="14">
        <v>8080</v>
      </c>
      <c r="K5" s="52">
        <f t="shared" si="3"/>
        <v>0.024628712871287206</v>
      </c>
      <c r="L5" s="49">
        <v>349</v>
      </c>
      <c r="M5" s="14">
        <v>334</v>
      </c>
      <c r="N5" s="34">
        <f t="shared" si="4"/>
        <v>0.04491017964071853</v>
      </c>
      <c r="O5" s="55">
        <v>138</v>
      </c>
      <c r="P5" s="15">
        <v>134</v>
      </c>
      <c r="Q5" s="52">
        <f t="shared" si="0"/>
        <v>0.029850746268656803</v>
      </c>
      <c r="R5" s="60">
        <f t="shared" si="1"/>
        <v>8766</v>
      </c>
      <c r="S5" s="15">
        <f t="shared" si="1"/>
        <v>8548</v>
      </c>
      <c r="T5" s="34">
        <f aca="true" t="shared" si="6" ref="T5:T68">(R5/S5)-1</f>
        <v>0.025503041647168878</v>
      </c>
      <c r="U5" s="58">
        <f aca="true" t="shared" si="7" ref="U5:U66">IF((R5/F5)&gt;1,1,R5/F5)</f>
        <v>0.789800882962429</v>
      </c>
      <c r="V5" s="24">
        <v>0.7710626014793434</v>
      </c>
      <c r="W5" s="52">
        <f t="shared" si="5"/>
        <v>0.024301893837328947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393715.853761052</v>
      </c>
      <c r="G6" s="4">
        <v>393242.43067604</v>
      </c>
      <c r="H6" s="79">
        <f t="shared" si="2"/>
        <v>0.001203896243338054</v>
      </c>
      <c r="I6" s="80">
        <v>239710</v>
      </c>
      <c r="J6" s="4">
        <v>238274</v>
      </c>
      <c r="K6" s="81">
        <f t="shared" si="3"/>
        <v>0.0060266751722806156</v>
      </c>
      <c r="L6" s="78">
        <v>176884</v>
      </c>
      <c r="M6" s="4">
        <v>177730</v>
      </c>
      <c r="N6" s="79">
        <f t="shared" si="4"/>
        <v>-0.004760029257863008</v>
      </c>
      <c r="O6" s="82">
        <v>14568</v>
      </c>
      <c r="P6" s="5">
        <v>13866</v>
      </c>
      <c r="Q6" s="81">
        <f t="shared" si="0"/>
        <v>0.05062743401125047</v>
      </c>
      <c r="R6" s="83">
        <f t="shared" si="1"/>
        <v>431162</v>
      </c>
      <c r="S6" s="5">
        <f t="shared" si="1"/>
        <v>429870</v>
      </c>
      <c r="T6" s="79">
        <f t="shared" si="6"/>
        <v>0.0030055598204108414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0.8041871897145443</v>
      </c>
      <c r="Y6" s="105">
        <f>SUM(V6:V11)/6</f>
        <v>0.8049459050618385</v>
      </c>
      <c r="Z6" s="106">
        <f>(X6/Y6)-1</f>
        <v>-0.000942566876262263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15340.996806916</v>
      </c>
      <c r="G7" s="9">
        <v>15324.997357259</v>
      </c>
      <c r="H7" s="33">
        <f t="shared" si="2"/>
        <v>0.0010440099455821805</v>
      </c>
      <c r="I7" s="35">
        <v>9417</v>
      </c>
      <c r="J7" s="9">
        <v>9423</v>
      </c>
      <c r="K7" s="51">
        <f t="shared" si="3"/>
        <v>-0.0006367398917541678</v>
      </c>
      <c r="L7" s="48">
        <v>1156</v>
      </c>
      <c r="M7" s="9">
        <v>1174</v>
      </c>
      <c r="N7" s="33">
        <f t="shared" si="4"/>
        <v>-0.015332197614991494</v>
      </c>
      <c r="O7" s="54">
        <v>38</v>
      </c>
      <c r="P7" s="10">
        <v>25</v>
      </c>
      <c r="Q7" s="51">
        <f t="shared" si="0"/>
        <v>0.52</v>
      </c>
      <c r="R7" s="59">
        <f t="shared" si="1"/>
        <v>10611</v>
      </c>
      <c r="S7" s="10">
        <f t="shared" si="1"/>
        <v>10622</v>
      </c>
      <c r="T7" s="33">
        <f t="shared" si="6"/>
        <v>-0.0010355865185464053</v>
      </c>
      <c r="U7" s="57">
        <f t="shared" si="7"/>
        <v>0.6916760451456693</v>
      </c>
      <c r="V7" s="22">
        <v>0.6935231130843562</v>
      </c>
      <c r="W7" s="51">
        <f t="shared" si="5"/>
        <v>-0.002663311292499415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9932.33315436</v>
      </c>
      <c r="G8" s="9">
        <v>9925.498476147</v>
      </c>
      <c r="H8" s="33">
        <f t="shared" si="2"/>
        <v>0.0006885979811919185</v>
      </c>
      <c r="I8" s="35">
        <v>7557</v>
      </c>
      <c r="J8" s="9">
        <v>7657</v>
      </c>
      <c r="K8" s="51">
        <f t="shared" si="3"/>
        <v>-0.01305994514823039</v>
      </c>
      <c r="L8" s="48">
        <v>554</v>
      </c>
      <c r="M8" s="9">
        <v>496</v>
      </c>
      <c r="N8" s="33">
        <f t="shared" si="4"/>
        <v>0.11693548387096775</v>
      </c>
      <c r="O8" s="54">
        <v>40</v>
      </c>
      <c r="P8" s="10">
        <v>38</v>
      </c>
      <c r="Q8" s="51">
        <f t="shared" si="0"/>
        <v>0.05263157894736836</v>
      </c>
      <c r="R8" s="59">
        <f t="shared" si="1"/>
        <v>8151</v>
      </c>
      <c r="S8" s="10">
        <f t="shared" si="1"/>
        <v>8191</v>
      </c>
      <c r="T8" s="33">
        <f t="shared" si="6"/>
        <v>-0.004883408619216212</v>
      </c>
      <c r="U8" s="57">
        <f t="shared" si="7"/>
        <v>0.8206531006686936</v>
      </c>
      <c r="V8" s="22">
        <v>0.8257056451612903</v>
      </c>
      <c r="W8" s="51">
        <f t="shared" si="5"/>
        <v>-0.006119062552381815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4355.333307823</v>
      </c>
      <c r="G9" s="9">
        <v>4352.499282022</v>
      </c>
      <c r="H9" s="33">
        <f t="shared" si="2"/>
        <v>0.0006511260812163133</v>
      </c>
      <c r="I9" s="35">
        <v>2971</v>
      </c>
      <c r="J9" s="9">
        <v>3014</v>
      </c>
      <c r="K9" s="51">
        <f t="shared" si="3"/>
        <v>-0.014266755142667509</v>
      </c>
      <c r="L9" s="48">
        <v>523</v>
      </c>
      <c r="M9" s="9">
        <v>436</v>
      </c>
      <c r="N9" s="33">
        <f t="shared" si="4"/>
        <v>0.1995412844036697</v>
      </c>
      <c r="O9" s="54">
        <v>7</v>
      </c>
      <c r="P9" s="10">
        <v>6</v>
      </c>
      <c r="Q9" s="51">
        <v>0</v>
      </c>
      <c r="R9" s="59">
        <f t="shared" si="1"/>
        <v>3501</v>
      </c>
      <c r="S9" s="10">
        <f t="shared" si="1"/>
        <v>3456</v>
      </c>
      <c r="T9" s="33">
        <f t="shared" si="6"/>
        <v>0.01302083333333326</v>
      </c>
      <c r="U9" s="57">
        <f t="shared" si="7"/>
        <v>0.8038420374650876</v>
      </c>
      <c r="V9" s="22">
        <v>0.7944827586206896</v>
      </c>
      <c r="W9" s="51">
        <f t="shared" si="5"/>
        <v>0.011780342295466317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13349.999700404</v>
      </c>
      <c r="G10" s="9">
        <v>13340.497891758</v>
      </c>
      <c r="H10" s="33">
        <f t="shared" si="2"/>
        <v>0.0007122529251228915</v>
      </c>
      <c r="I10" s="35">
        <v>7944</v>
      </c>
      <c r="J10" s="9">
        <v>7930</v>
      </c>
      <c r="K10" s="51">
        <f t="shared" si="3"/>
        <v>0.0017654476670869723</v>
      </c>
      <c r="L10" s="48">
        <v>862</v>
      </c>
      <c r="M10" s="9">
        <v>881</v>
      </c>
      <c r="N10" s="33">
        <f t="shared" si="4"/>
        <v>-0.02156640181611802</v>
      </c>
      <c r="O10" s="54">
        <v>55</v>
      </c>
      <c r="P10" s="10">
        <v>50</v>
      </c>
      <c r="Q10" s="51">
        <f aca="true" t="shared" si="8" ref="Q10:Q29">(O10/P10)-1</f>
        <v>0.10000000000000009</v>
      </c>
      <c r="R10" s="59">
        <f t="shared" si="1"/>
        <v>8861</v>
      </c>
      <c r="S10" s="10">
        <f t="shared" si="1"/>
        <v>8861</v>
      </c>
      <c r="T10" s="33">
        <f t="shared" si="6"/>
        <v>0</v>
      </c>
      <c r="U10" s="57">
        <f t="shared" si="7"/>
        <v>0.663745333247599</v>
      </c>
      <c r="V10" s="22">
        <v>0.6645916147903698</v>
      </c>
      <c r="W10" s="51">
        <f t="shared" si="5"/>
        <v>-0.0012733858266293918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10986.662622994</v>
      </c>
      <c r="G11" s="14">
        <v>10973.498074908</v>
      </c>
      <c r="H11" s="34">
        <f t="shared" si="2"/>
        <v>0.0011996674165462018</v>
      </c>
      <c r="I11" s="36">
        <v>8381</v>
      </c>
      <c r="J11" s="14">
        <v>8413</v>
      </c>
      <c r="K11" s="52">
        <f t="shared" si="3"/>
        <v>-0.003803637228099399</v>
      </c>
      <c r="L11" s="49">
        <v>837</v>
      </c>
      <c r="M11" s="14">
        <v>873</v>
      </c>
      <c r="N11" s="34">
        <f t="shared" si="4"/>
        <v>-0.04123711340206182</v>
      </c>
      <c r="O11" s="55">
        <v>68</v>
      </c>
      <c r="P11" s="15">
        <v>51</v>
      </c>
      <c r="Q11" s="52">
        <f t="shared" si="8"/>
        <v>0.33333333333333326</v>
      </c>
      <c r="R11" s="60">
        <f t="shared" si="1"/>
        <v>9286</v>
      </c>
      <c r="S11" s="15">
        <f t="shared" si="1"/>
        <v>9337</v>
      </c>
      <c r="T11" s="34">
        <f t="shared" si="6"/>
        <v>-0.005462139873621097</v>
      </c>
      <c r="U11" s="58">
        <f t="shared" si="7"/>
        <v>0.8452066217602168</v>
      </c>
      <c r="V11" s="24">
        <v>0.8513722987143247</v>
      </c>
      <c r="W11" s="52">
        <f t="shared" si="5"/>
        <v>-0.007242045534508135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5776.498939669</v>
      </c>
      <c r="H12" s="44">
        <f t="shared" si="2"/>
        <v>0.0006060868992734392</v>
      </c>
      <c r="I12" s="40">
        <v>7378</v>
      </c>
      <c r="J12" s="41">
        <v>7435</v>
      </c>
      <c r="K12" s="50">
        <f t="shared" si="3"/>
        <v>-0.007666442501681248</v>
      </c>
      <c r="L12" s="75">
        <v>278</v>
      </c>
      <c r="M12" s="41">
        <v>268</v>
      </c>
      <c r="N12" s="44">
        <f t="shared" si="4"/>
        <v>0.03731343283582089</v>
      </c>
      <c r="O12" s="53">
        <v>115</v>
      </c>
      <c r="P12" s="42">
        <v>106</v>
      </c>
      <c r="Q12" s="50">
        <f t="shared" si="8"/>
        <v>0.08490566037735858</v>
      </c>
      <c r="R12" s="76">
        <f t="shared" si="1"/>
        <v>7771</v>
      </c>
      <c r="S12" s="42">
        <f t="shared" si="1"/>
        <v>7809</v>
      </c>
      <c r="T12" s="44">
        <f t="shared" si="6"/>
        <v>-0.0048661800486617945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0.8900668367395514</v>
      </c>
      <c r="Y12" s="114">
        <f>SUM(V12:V16)/5</f>
        <v>0.8888380068729532</v>
      </c>
      <c r="Z12" s="106">
        <f>(X12/Y12)-1</f>
        <v>0.001382512738087538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12090.332414494</v>
      </c>
      <c r="G13" s="9">
        <v>12079.497671675</v>
      </c>
      <c r="H13" s="33">
        <f t="shared" si="2"/>
        <v>0.0008969530946973947</v>
      </c>
      <c r="I13" s="35">
        <v>7085</v>
      </c>
      <c r="J13" s="9">
        <v>7152</v>
      </c>
      <c r="K13" s="51">
        <f t="shared" si="3"/>
        <v>-0.009368008948545836</v>
      </c>
      <c r="L13" s="48">
        <v>289</v>
      </c>
      <c r="M13" s="9">
        <v>232</v>
      </c>
      <c r="N13" s="33">
        <f t="shared" si="4"/>
        <v>0.2456896551724137</v>
      </c>
      <c r="O13" s="54">
        <v>90</v>
      </c>
      <c r="P13" s="10">
        <v>92</v>
      </c>
      <c r="Q13" s="51">
        <f t="shared" si="8"/>
        <v>-0.021739130434782594</v>
      </c>
      <c r="R13" s="59">
        <f t="shared" si="1"/>
        <v>7464</v>
      </c>
      <c r="S13" s="10">
        <f t="shared" si="1"/>
        <v>7476</v>
      </c>
      <c r="T13" s="33">
        <f t="shared" si="6"/>
        <v>-0.0016051364365970988</v>
      </c>
      <c r="U13" s="57">
        <f t="shared" si="7"/>
        <v>0.617352752936064</v>
      </c>
      <c r="V13" s="22">
        <v>0.6192842942345924</v>
      </c>
      <c r="W13" s="51">
        <f t="shared" si="5"/>
        <v>-0.0031189896409624662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9595.997395652</v>
      </c>
      <c r="G14" s="9">
        <v>9584.998122066</v>
      </c>
      <c r="H14" s="33">
        <f t="shared" si="2"/>
        <v>0.0011475509380309834</v>
      </c>
      <c r="I14" s="35">
        <v>8802</v>
      </c>
      <c r="J14" s="9">
        <v>8788</v>
      </c>
      <c r="K14" s="51">
        <f t="shared" si="3"/>
        <v>0.001593081474738245</v>
      </c>
      <c r="L14" s="48">
        <v>237</v>
      </c>
      <c r="M14" s="9">
        <v>241</v>
      </c>
      <c r="N14" s="33">
        <f t="shared" si="4"/>
        <v>-0.016597510373444035</v>
      </c>
      <c r="O14" s="54">
        <v>207</v>
      </c>
      <c r="P14" s="10">
        <v>198</v>
      </c>
      <c r="Q14" s="51">
        <f t="shared" si="8"/>
        <v>0.045454545454545414</v>
      </c>
      <c r="R14" s="59">
        <f t="shared" si="1"/>
        <v>9246</v>
      </c>
      <c r="S14" s="10">
        <f t="shared" si="1"/>
        <v>9227</v>
      </c>
      <c r="T14" s="33">
        <f t="shared" si="6"/>
        <v>0.0020591741627831173</v>
      </c>
      <c r="U14" s="57">
        <f t="shared" si="7"/>
        <v>0.9635267308627463</v>
      </c>
      <c r="V14" s="22">
        <v>0.96325294915962</v>
      </c>
      <c r="W14" s="51">
        <f t="shared" si="5"/>
        <v>0.0002842261768989385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9808.657146194</v>
      </c>
      <c r="G15" s="9">
        <v>9792.998161952</v>
      </c>
      <c r="H15" s="33">
        <f t="shared" si="2"/>
        <v>0.0015989979762109918</v>
      </c>
      <c r="I15" s="35">
        <v>13112</v>
      </c>
      <c r="J15" s="9">
        <v>13005</v>
      </c>
      <c r="K15" s="51">
        <f t="shared" si="3"/>
        <v>0.008227604767397256</v>
      </c>
      <c r="L15" s="48">
        <v>338</v>
      </c>
      <c r="M15" s="9">
        <v>301</v>
      </c>
      <c r="N15" s="33">
        <f t="shared" si="4"/>
        <v>0.12292358803986714</v>
      </c>
      <c r="O15" s="54">
        <v>193</v>
      </c>
      <c r="P15" s="10">
        <v>167</v>
      </c>
      <c r="Q15" s="51">
        <f t="shared" si="8"/>
        <v>0.1556886227544909</v>
      </c>
      <c r="R15" s="59">
        <f t="shared" si="1"/>
        <v>13643</v>
      </c>
      <c r="S15" s="10">
        <f t="shared" si="1"/>
        <v>13473</v>
      </c>
      <c r="T15" s="33">
        <f t="shared" si="6"/>
        <v>0.012617828249090746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17927.328475896</v>
      </c>
      <c r="G16" s="90">
        <v>17907.496921681</v>
      </c>
      <c r="H16" s="91">
        <f t="shared" si="2"/>
        <v>0.0011074442342073887</v>
      </c>
      <c r="I16" s="92">
        <v>14537</v>
      </c>
      <c r="J16" s="90">
        <v>14499</v>
      </c>
      <c r="K16" s="93">
        <f t="shared" si="3"/>
        <v>0.002620870404855591</v>
      </c>
      <c r="L16" s="89">
        <v>733</v>
      </c>
      <c r="M16" s="90">
        <v>608</v>
      </c>
      <c r="N16" s="91">
        <f t="shared" si="4"/>
        <v>0.20559210526315796</v>
      </c>
      <c r="O16" s="94">
        <v>317</v>
      </c>
      <c r="P16" s="95">
        <v>314</v>
      </c>
      <c r="Q16" s="93">
        <f t="shared" si="8"/>
        <v>0.009554140127388644</v>
      </c>
      <c r="R16" s="96">
        <f t="shared" si="1"/>
        <v>15587</v>
      </c>
      <c r="S16" s="95">
        <f t="shared" si="1"/>
        <v>15421</v>
      </c>
      <c r="T16" s="91">
        <f t="shared" si="6"/>
        <v>0.010764541858504728</v>
      </c>
      <c r="U16" s="97">
        <f t="shared" si="7"/>
        <v>0.8694546998989469</v>
      </c>
      <c r="V16" s="98">
        <v>0.8616527909705537</v>
      </c>
      <c r="W16" s="93">
        <f t="shared" si="5"/>
        <v>0.009054585571068863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7372.331509093</v>
      </c>
      <c r="G17" s="4">
        <v>7371.498626467</v>
      </c>
      <c r="H17" s="79">
        <f t="shared" si="2"/>
        <v>0.00011298687935856755</v>
      </c>
      <c r="I17" s="80">
        <v>6902</v>
      </c>
      <c r="J17" s="4">
        <v>6911</v>
      </c>
      <c r="K17" s="81">
        <f t="shared" si="3"/>
        <v>-0.001302271740703187</v>
      </c>
      <c r="L17" s="78">
        <v>685</v>
      </c>
      <c r="M17" s="4">
        <v>640</v>
      </c>
      <c r="N17" s="79">
        <f t="shared" si="4"/>
        <v>0.0703125</v>
      </c>
      <c r="O17" s="82">
        <v>27</v>
      </c>
      <c r="P17" s="5">
        <v>22</v>
      </c>
      <c r="Q17" s="81">
        <v>0</v>
      </c>
      <c r="R17" s="83">
        <f t="shared" si="1"/>
        <v>7614</v>
      </c>
      <c r="S17" s="5">
        <f t="shared" si="1"/>
        <v>7573</v>
      </c>
      <c r="T17" s="79">
        <f t="shared" si="6"/>
        <v>0.005413970685329561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0.9325310688843</v>
      </c>
      <c r="Y17" s="105">
        <f>SUM(V17:V29)/13</f>
        <v>0.9317162831304302</v>
      </c>
      <c r="Z17" s="106">
        <f>(X17/Y17)-1</f>
        <v>0.0008744998543250837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7249.332950098</v>
      </c>
      <c r="G18" s="9">
        <v>7246.498602774</v>
      </c>
      <c r="H18" s="33">
        <f t="shared" si="2"/>
        <v>0.0003911333568622499</v>
      </c>
      <c r="I18" s="35">
        <v>5796</v>
      </c>
      <c r="J18" s="9">
        <v>5808</v>
      </c>
      <c r="K18" s="51">
        <f t="shared" si="3"/>
        <v>-0.0020661157024793875</v>
      </c>
      <c r="L18" s="48">
        <v>597</v>
      </c>
      <c r="M18" s="9">
        <v>577</v>
      </c>
      <c r="N18" s="33">
        <f t="shared" si="4"/>
        <v>0.03466204506065851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6443</v>
      </c>
      <c r="S18" s="10">
        <f t="shared" si="1"/>
        <v>6433</v>
      </c>
      <c r="T18" s="33">
        <f t="shared" si="6"/>
        <v>0.0015544846883257524</v>
      </c>
      <c r="U18" s="57">
        <f t="shared" si="7"/>
        <v>0.8887714282612582</v>
      </c>
      <c r="V18" s="22">
        <v>0.888290527478597</v>
      </c>
      <c r="W18" s="51">
        <f t="shared" si="5"/>
        <v>0.0005413778125340496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15522.321886852</v>
      </c>
      <c r="G19" s="9">
        <v>15499.497088615</v>
      </c>
      <c r="H19" s="33">
        <f t="shared" si="2"/>
        <v>0.0014726154085196175</v>
      </c>
      <c r="I19" s="35">
        <v>13452</v>
      </c>
      <c r="J19" s="9">
        <v>13480</v>
      </c>
      <c r="K19" s="51">
        <f t="shared" si="3"/>
        <v>-0.002077151335311611</v>
      </c>
      <c r="L19" s="48">
        <v>584</v>
      </c>
      <c r="M19" s="9">
        <v>572</v>
      </c>
      <c r="N19" s="33">
        <f t="shared" si="4"/>
        <v>0.020979020979021046</v>
      </c>
      <c r="O19" s="54">
        <v>133</v>
      </c>
      <c r="P19" s="10">
        <v>129</v>
      </c>
      <c r="Q19" s="51">
        <f t="shared" si="8"/>
        <v>0.03100775193798455</v>
      </c>
      <c r="R19" s="59">
        <f t="shared" si="1"/>
        <v>14169</v>
      </c>
      <c r="S19" s="10">
        <f t="shared" si="1"/>
        <v>14181</v>
      </c>
      <c r="T19" s="33">
        <f t="shared" si="6"/>
        <v>-0.0008462026655383648</v>
      </c>
      <c r="U19" s="57">
        <f t="shared" si="7"/>
        <v>0.9128144683046217</v>
      </c>
      <c r="V19" s="22">
        <v>0.9154938670109748</v>
      </c>
      <c r="W19" s="51">
        <f t="shared" si="5"/>
        <v>-0.0029267249108956284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9221.665895684</v>
      </c>
      <c r="G20" s="9">
        <v>9213.498358387</v>
      </c>
      <c r="H20" s="33">
        <f t="shared" si="2"/>
        <v>0.0008864751454116249</v>
      </c>
      <c r="I20" s="35">
        <v>8889</v>
      </c>
      <c r="J20" s="9">
        <v>8875</v>
      </c>
      <c r="K20" s="51">
        <f t="shared" si="3"/>
        <v>0.00157746478873233</v>
      </c>
      <c r="L20" s="48">
        <v>425</v>
      </c>
      <c r="M20" s="9">
        <v>392</v>
      </c>
      <c r="N20" s="33">
        <f t="shared" si="4"/>
        <v>0.08418367346938771</v>
      </c>
      <c r="O20" s="54">
        <v>70</v>
      </c>
      <c r="P20" s="10">
        <v>63</v>
      </c>
      <c r="Q20" s="51">
        <f t="shared" si="8"/>
        <v>0.11111111111111116</v>
      </c>
      <c r="R20" s="59">
        <f t="shared" si="1"/>
        <v>9384</v>
      </c>
      <c r="S20" s="10">
        <f t="shared" si="1"/>
        <v>9330</v>
      </c>
      <c r="T20" s="33">
        <f t="shared" si="6"/>
        <v>0.005787781350482302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37130.327801694</v>
      </c>
      <c r="G21" s="9">
        <v>37093.993476033</v>
      </c>
      <c r="H21" s="33">
        <f t="shared" si="2"/>
        <v>0.000979520462914829</v>
      </c>
      <c r="I21" s="35">
        <v>31573</v>
      </c>
      <c r="J21" s="9">
        <v>31163</v>
      </c>
      <c r="K21" s="51">
        <f t="shared" si="3"/>
        <v>0.013156628052498176</v>
      </c>
      <c r="L21" s="48">
        <v>1853</v>
      </c>
      <c r="M21" s="9">
        <v>1987</v>
      </c>
      <c r="N21" s="33">
        <f t="shared" si="4"/>
        <v>-0.06743834927025671</v>
      </c>
      <c r="O21" s="54">
        <v>559</v>
      </c>
      <c r="P21" s="10">
        <v>547</v>
      </c>
      <c r="Q21" s="51">
        <f t="shared" si="8"/>
        <v>0.021937842778793515</v>
      </c>
      <c r="R21" s="59">
        <f t="shared" si="1"/>
        <v>33985</v>
      </c>
      <c r="S21" s="10">
        <f t="shared" si="1"/>
        <v>33697</v>
      </c>
      <c r="T21" s="33">
        <f t="shared" si="6"/>
        <v>0.008546754903997478</v>
      </c>
      <c r="U21" s="57">
        <f t="shared" si="7"/>
        <v>0.9152895223954769</v>
      </c>
      <c r="V21" s="22">
        <v>0.908960940871817</v>
      </c>
      <c r="W21" s="51">
        <f t="shared" si="5"/>
        <v>0.006962435060839933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7154.996507566</v>
      </c>
      <c r="G22" s="9">
        <v>7145.498583024</v>
      </c>
      <c r="H22" s="33">
        <f t="shared" si="2"/>
        <v>0.0013292178889467987</v>
      </c>
      <c r="I22" s="35">
        <v>5423</v>
      </c>
      <c r="J22" s="9">
        <v>5400</v>
      </c>
      <c r="K22" s="51">
        <f t="shared" si="3"/>
        <v>0.004259259259259185</v>
      </c>
      <c r="L22" s="48">
        <v>487</v>
      </c>
      <c r="M22" s="9">
        <v>486</v>
      </c>
      <c r="N22" s="33">
        <f t="shared" si="4"/>
        <v>0.002057613168724215</v>
      </c>
      <c r="O22" s="54">
        <v>50</v>
      </c>
      <c r="P22" s="10">
        <v>42</v>
      </c>
      <c r="Q22" s="51">
        <f t="shared" si="8"/>
        <v>0.19047619047619047</v>
      </c>
      <c r="R22" s="59">
        <f t="shared" si="1"/>
        <v>5960</v>
      </c>
      <c r="S22" s="10">
        <f t="shared" si="1"/>
        <v>5928</v>
      </c>
      <c r="T22" s="33">
        <f t="shared" si="6"/>
        <v>0.005398110661268607</v>
      </c>
      <c r="U22" s="57">
        <f t="shared" si="7"/>
        <v>0.8329843339123423</v>
      </c>
      <c r="V22" s="22">
        <v>0.8301358353171825</v>
      </c>
      <c r="W22" s="51">
        <f t="shared" si="5"/>
        <v>0.0034313644514230024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19387.99582345</v>
      </c>
      <c r="G23" s="9">
        <v>19367.496585775</v>
      </c>
      <c r="H23" s="33">
        <f t="shared" si="2"/>
        <v>0.0010584350736406734</v>
      </c>
      <c r="I23" s="35">
        <v>16016</v>
      </c>
      <c r="J23" s="9">
        <v>15960</v>
      </c>
      <c r="K23" s="51">
        <f t="shared" si="3"/>
        <v>0.0035087719298245723</v>
      </c>
      <c r="L23" s="48">
        <v>1523</v>
      </c>
      <c r="M23" s="9">
        <v>1480</v>
      </c>
      <c r="N23" s="33">
        <f t="shared" si="4"/>
        <v>0.029054054054054035</v>
      </c>
      <c r="O23" s="54">
        <v>221</v>
      </c>
      <c r="P23" s="10">
        <v>227</v>
      </c>
      <c r="Q23" s="51">
        <f t="shared" si="8"/>
        <v>-0.026431718061673992</v>
      </c>
      <c r="R23" s="59">
        <f t="shared" si="1"/>
        <v>17760</v>
      </c>
      <c r="S23" s="10">
        <f t="shared" si="1"/>
        <v>17667</v>
      </c>
      <c r="T23" s="33">
        <f t="shared" si="6"/>
        <v>0.005264051621667543</v>
      </c>
      <c r="U23" s="57">
        <f t="shared" si="7"/>
        <v>0.9160307316818729</v>
      </c>
      <c r="V23" s="22">
        <v>0.9127402355858648</v>
      </c>
      <c r="W23" s="51">
        <f t="shared" si="5"/>
        <v>0.00360507400432053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7057.664762384</v>
      </c>
      <c r="G24" s="9">
        <v>7049.998865248</v>
      </c>
      <c r="H24" s="33">
        <f t="shared" si="2"/>
        <v>0.0010873614709057122</v>
      </c>
      <c r="I24" s="35">
        <v>5158</v>
      </c>
      <c r="J24" s="9">
        <v>5175</v>
      </c>
      <c r="K24" s="51">
        <f t="shared" si="3"/>
        <v>-0.003285024154589422</v>
      </c>
      <c r="L24" s="48">
        <v>428</v>
      </c>
      <c r="M24" s="9">
        <v>378</v>
      </c>
      <c r="N24" s="33">
        <f t="shared" si="4"/>
        <v>0.13227513227513232</v>
      </c>
      <c r="O24" s="54">
        <v>38</v>
      </c>
      <c r="P24" s="10">
        <v>37</v>
      </c>
      <c r="Q24" s="51">
        <f t="shared" si="8"/>
        <v>0.027027027027026973</v>
      </c>
      <c r="R24" s="59">
        <f t="shared" si="1"/>
        <v>5624</v>
      </c>
      <c r="S24" s="10">
        <f t="shared" si="1"/>
        <v>5590</v>
      </c>
      <c r="T24" s="33">
        <f t="shared" si="6"/>
        <v>0.006082289803220009</v>
      </c>
      <c r="U24" s="57">
        <f t="shared" si="7"/>
        <v>0.7968641454854645</v>
      </c>
      <c r="V24" s="22">
        <v>0.7933579335793358</v>
      </c>
      <c r="W24" s="51">
        <f t="shared" si="5"/>
        <v>0.004419457797957493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7647.666652137</v>
      </c>
      <c r="G25" s="9">
        <v>7643.498675345</v>
      </c>
      <c r="H25" s="33">
        <f t="shared" si="2"/>
        <v>0.0005452969862405066</v>
      </c>
      <c r="I25" s="35">
        <v>6486</v>
      </c>
      <c r="J25" s="9">
        <v>6484</v>
      </c>
      <c r="K25" s="51">
        <f t="shared" si="3"/>
        <v>0.0003084515731031079</v>
      </c>
      <c r="L25" s="48">
        <v>471</v>
      </c>
      <c r="M25" s="9">
        <v>512</v>
      </c>
      <c r="N25" s="33">
        <f t="shared" si="4"/>
        <v>-0.080078125</v>
      </c>
      <c r="O25" s="54">
        <v>76</v>
      </c>
      <c r="P25" s="10">
        <v>74</v>
      </c>
      <c r="Q25" s="51">
        <f t="shared" si="8"/>
        <v>0.027027027027026973</v>
      </c>
      <c r="R25" s="59">
        <f t="shared" si="1"/>
        <v>7033</v>
      </c>
      <c r="S25" s="10">
        <f t="shared" si="1"/>
        <v>7070</v>
      </c>
      <c r="T25" s="33">
        <f t="shared" si="6"/>
        <v>-0.00523338048090527</v>
      </c>
      <c r="U25" s="57">
        <f t="shared" si="7"/>
        <v>0.919626903198606</v>
      </c>
      <c r="V25" s="22">
        <v>0.9255138107082079</v>
      </c>
      <c r="W25" s="51">
        <f t="shared" si="5"/>
        <v>-0.006360691154999931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116152.613412159</v>
      </c>
      <c r="G26" s="9">
        <v>116004.979479331</v>
      </c>
      <c r="H26" s="33">
        <f t="shared" si="2"/>
        <v>0.0012726516869416837</v>
      </c>
      <c r="I26" s="35">
        <v>102266</v>
      </c>
      <c r="J26" s="9">
        <v>101668</v>
      </c>
      <c r="K26" s="51">
        <f t="shared" si="3"/>
        <v>0.005881890073572871</v>
      </c>
      <c r="L26" s="48">
        <v>29162</v>
      </c>
      <c r="M26" s="9">
        <v>29575</v>
      </c>
      <c r="N26" s="33">
        <f t="shared" si="4"/>
        <v>-0.01396449704142011</v>
      </c>
      <c r="O26" s="54">
        <v>2760</v>
      </c>
      <c r="P26" s="10">
        <v>2559</v>
      </c>
      <c r="Q26" s="51">
        <f t="shared" si="8"/>
        <v>0.0785463071512309</v>
      </c>
      <c r="R26" s="59">
        <f t="shared" si="1"/>
        <v>134188</v>
      </c>
      <c r="S26" s="10">
        <f t="shared" si="1"/>
        <v>133802</v>
      </c>
      <c r="T26" s="33">
        <f t="shared" si="6"/>
        <v>0.0028848597180908264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10080.999603266</v>
      </c>
      <c r="G27" s="9">
        <v>10072.998213045</v>
      </c>
      <c r="H27" s="33">
        <f t="shared" si="2"/>
        <v>0.0007943404785515362</v>
      </c>
      <c r="I27" s="35">
        <v>11239</v>
      </c>
      <c r="J27" s="9">
        <v>11255</v>
      </c>
      <c r="K27" s="51">
        <f t="shared" si="3"/>
        <v>-0.0014215904042648164</v>
      </c>
      <c r="L27" s="48">
        <v>545</v>
      </c>
      <c r="M27" s="9">
        <v>516</v>
      </c>
      <c r="N27" s="33">
        <f t="shared" si="4"/>
        <v>0.056201550387597</v>
      </c>
      <c r="O27" s="54">
        <v>85</v>
      </c>
      <c r="P27" s="10">
        <v>77</v>
      </c>
      <c r="Q27" s="51">
        <f t="shared" si="8"/>
        <v>0.10389610389610393</v>
      </c>
      <c r="R27" s="59">
        <f t="shared" si="1"/>
        <v>11869</v>
      </c>
      <c r="S27" s="10">
        <f t="shared" si="1"/>
        <v>11848</v>
      </c>
      <c r="T27" s="33">
        <f t="shared" si="6"/>
        <v>0.0017724510465901844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8383.333121295</v>
      </c>
      <c r="G28" s="9">
        <v>8376.998507819</v>
      </c>
      <c r="H28" s="33">
        <f t="shared" si="2"/>
        <v>0.0007561913100602169</v>
      </c>
      <c r="I28" s="35">
        <v>7213</v>
      </c>
      <c r="J28" s="9">
        <v>7250</v>
      </c>
      <c r="K28" s="51">
        <f t="shared" si="3"/>
        <v>-0.005103448275862066</v>
      </c>
      <c r="L28" s="48">
        <v>601</v>
      </c>
      <c r="M28" s="9">
        <v>559</v>
      </c>
      <c r="N28" s="33">
        <f t="shared" si="4"/>
        <v>0.07513416815742402</v>
      </c>
      <c r="O28" s="54">
        <v>129</v>
      </c>
      <c r="P28" s="10">
        <v>125</v>
      </c>
      <c r="Q28" s="51">
        <f t="shared" si="8"/>
        <v>0.03200000000000003</v>
      </c>
      <c r="R28" s="59">
        <f t="shared" si="1"/>
        <v>7943</v>
      </c>
      <c r="S28" s="10">
        <f t="shared" si="1"/>
        <v>7934</v>
      </c>
      <c r="T28" s="33">
        <f t="shared" si="6"/>
        <v>0.0011343584572724996</v>
      </c>
      <c r="U28" s="57">
        <f t="shared" si="7"/>
        <v>0.9474751730697085</v>
      </c>
      <c r="V28" s="22">
        <v>0.9476827520305782</v>
      </c>
      <c r="W28" s="51">
        <f t="shared" si="5"/>
        <v>-0.00021903844976056686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17258.99855176</v>
      </c>
      <c r="G29" s="14">
        <v>17243.997100441</v>
      </c>
      <c r="H29" s="34">
        <f t="shared" si="2"/>
        <v>0.0008699520900878888</v>
      </c>
      <c r="I29" s="36">
        <v>15884</v>
      </c>
      <c r="J29" s="14">
        <v>15864</v>
      </c>
      <c r="K29" s="52">
        <f t="shared" si="3"/>
        <v>0.001260716086737279</v>
      </c>
      <c r="L29" s="49">
        <v>1166</v>
      </c>
      <c r="M29" s="14">
        <v>1116</v>
      </c>
      <c r="N29" s="34">
        <f t="shared" si="4"/>
        <v>0.04480286738351258</v>
      </c>
      <c r="O29" s="55">
        <v>89</v>
      </c>
      <c r="P29" s="15">
        <v>84</v>
      </c>
      <c r="Q29" s="52">
        <f t="shared" si="8"/>
        <v>0.059523809523809534</v>
      </c>
      <c r="R29" s="60">
        <f t="shared" si="1"/>
        <v>17139</v>
      </c>
      <c r="S29" s="15">
        <f t="shared" si="1"/>
        <v>17064</v>
      </c>
      <c r="T29" s="34">
        <f t="shared" si="6"/>
        <v>0.00439521800281284</v>
      </c>
      <c r="U29" s="58">
        <f t="shared" si="7"/>
        <v>0.9930471891865497</v>
      </c>
      <c r="V29" s="24">
        <v>0.9901357781130323</v>
      </c>
      <c r="W29" s="52">
        <f t="shared" si="5"/>
        <v>0.0029404159892756354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7457.666428256</v>
      </c>
      <c r="G30" s="41">
        <v>7454.49864176</v>
      </c>
      <c r="H30" s="44">
        <f t="shared" si="2"/>
        <v>0.0004249496375590134</v>
      </c>
      <c r="I30" s="40">
        <v>5575</v>
      </c>
      <c r="J30" s="41">
        <v>5635</v>
      </c>
      <c r="K30" s="50">
        <f t="shared" si="3"/>
        <v>-0.010647737355811926</v>
      </c>
      <c r="L30" s="75">
        <v>304</v>
      </c>
      <c r="M30" s="41">
        <v>237</v>
      </c>
      <c r="N30" s="44">
        <f t="shared" si="4"/>
        <v>0.28270042194092837</v>
      </c>
      <c r="O30" s="53">
        <v>30</v>
      </c>
      <c r="P30" s="42">
        <v>24</v>
      </c>
      <c r="Q30" s="50">
        <v>0</v>
      </c>
      <c r="R30" s="76">
        <f t="shared" si="1"/>
        <v>5909</v>
      </c>
      <c r="S30" s="42">
        <f t="shared" si="1"/>
        <v>5896</v>
      </c>
      <c r="T30" s="44">
        <f t="shared" si="6"/>
        <v>0.002204884667571294</v>
      </c>
      <c r="U30" s="56">
        <f t="shared" si="7"/>
        <v>0.7923390053504766</v>
      </c>
      <c r="V30" s="43">
        <v>0.7914093959731544</v>
      </c>
      <c r="W30" s="50">
        <f t="shared" si="5"/>
        <v>0.0011746251460398316</v>
      </c>
      <c r="X30" s="104">
        <f>SUM(U30:U33)/4</f>
        <v>0.8486427612879506</v>
      </c>
      <c r="Y30" s="105">
        <f>SUM(V30:V33)/4</f>
        <v>0.8482137209220426</v>
      </c>
      <c r="Z30" s="106">
        <f>(X30/Y30)-1</f>
        <v>0.000505816347136534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13838.99971099</v>
      </c>
      <c r="G31" s="9">
        <v>13828.997686022</v>
      </c>
      <c r="H31" s="33">
        <f t="shared" si="2"/>
        <v>0.0007232646353039218</v>
      </c>
      <c r="I31" s="35">
        <v>11445</v>
      </c>
      <c r="J31" s="9">
        <v>11584</v>
      </c>
      <c r="K31" s="51">
        <f t="shared" si="3"/>
        <v>-0.011999309392265234</v>
      </c>
      <c r="L31" s="48">
        <v>773</v>
      </c>
      <c r="M31" s="9">
        <v>740</v>
      </c>
      <c r="N31" s="33">
        <f t="shared" si="4"/>
        <v>0.044594594594594694</v>
      </c>
      <c r="O31" s="54">
        <v>309</v>
      </c>
      <c r="P31" s="10">
        <v>305</v>
      </c>
      <c r="Q31" s="51">
        <f aca="true" t="shared" si="9" ref="Q31:Q66">(O31/P31)-1</f>
        <v>0.013114754098360715</v>
      </c>
      <c r="R31" s="59">
        <f t="shared" si="1"/>
        <v>12527</v>
      </c>
      <c r="S31" s="10">
        <f t="shared" si="1"/>
        <v>12629</v>
      </c>
      <c r="T31" s="33">
        <f t="shared" si="6"/>
        <v>-0.0080766489825006</v>
      </c>
      <c r="U31" s="57">
        <f t="shared" si="7"/>
        <v>0.9051954810037247</v>
      </c>
      <c r="V31" s="22">
        <v>0.9137544316619637</v>
      </c>
      <c r="W31" s="51">
        <f t="shared" si="5"/>
        <v>-0.009366795236956271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6487.330440092</v>
      </c>
      <c r="G32" s="9">
        <v>6479.499054711</v>
      </c>
      <c r="H32" s="33">
        <f t="shared" si="2"/>
        <v>0.0012086405623141783</v>
      </c>
      <c r="I32" s="35">
        <v>4228</v>
      </c>
      <c r="J32" s="9">
        <v>4203</v>
      </c>
      <c r="K32" s="51">
        <f t="shared" si="3"/>
        <v>0.005948132286462071</v>
      </c>
      <c r="L32" s="48">
        <v>273</v>
      </c>
      <c r="M32" s="9">
        <v>243</v>
      </c>
      <c r="N32" s="33">
        <f t="shared" si="4"/>
        <v>0.1234567901234569</v>
      </c>
      <c r="O32" s="54">
        <v>87</v>
      </c>
      <c r="P32" s="10">
        <v>78</v>
      </c>
      <c r="Q32" s="51">
        <f t="shared" si="9"/>
        <v>0.11538461538461542</v>
      </c>
      <c r="R32" s="59">
        <f t="shared" si="1"/>
        <v>4588</v>
      </c>
      <c r="S32" s="10">
        <f t="shared" si="1"/>
        <v>4524</v>
      </c>
      <c r="T32" s="33">
        <f t="shared" si="6"/>
        <v>0.014146772767462457</v>
      </c>
      <c r="U32" s="57">
        <f t="shared" si="7"/>
        <v>0.7072246500110353</v>
      </c>
      <c r="V32" s="22">
        <v>0.6985793699814701</v>
      </c>
      <c r="W32" s="51">
        <f t="shared" si="5"/>
        <v>0.012375515798290104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9291.664323654</v>
      </c>
      <c r="G33" s="90">
        <v>9281.498370414</v>
      </c>
      <c r="H33" s="91">
        <f t="shared" si="2"/>
        <v>0.0010952922507001528</v>
      </c>
      <c r="I33" s="92">
        <v>8589</v>
      </c>
      <c r="J33" s="90">
        <v>8582</v>
      </c>
      <c r="K33" s="93">
        <f t="shared" si="3"/>
        <v>0.0008156606851550396</v>
      </c>
      <c r="L33" s="89">
        <v>435</v>
      </c>
      <c r="M33" s="90">
        <v>422</v>
      </c>
      <c r="N33" s="91">
        <f t="shared" si="4"/>
        <v>0.0308056872037914</v>
      </c>
      <c r="O33" s="94">
        <v>173</v>
      </c>
      <c r="P33" s="95">
        <v>171</v>
      </c>
      <c r="Q33" s="93">
        <f t="shared" si="9"/>
        <v>0.011695906432748648</v>
      </c>
      <c r="R33" s="96">
        <f t="shared" si="1"/>
        <v>9197</v>
      </c>
      <c r="S33" s="95">
        <f t="shared" si="1"/>
        <v>9175</v>
      </c>
      <c r="T33" s="91">
        <f t="shared" si="6"/>
        <v>0.002397820163487774</v>
      </c>
      <c r="U33" s="97">
        <f t="shared" si="7"/>
        <v>0.9898119087865657</v>
      </c>
      <c r="V33" s="98">
        <v>0.9891116860715826</v>
      </c>
      <c r="W33" s="93">
        <f t="shared" si="5"/>
        <v>0.0007079308887392166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8438.666337537</v>
      </c>
      <c r="G34" s="4">
        <v>8431.998517552</v>
      </c>
      <c r="H34" s="79">
        <f t="shared" si="2"/>
        <v>0.0007907757539473703</v>
      </c>
      <c r="I34" s="80">
        <v>5938</v>
      </c>
      <c r="J34" s="4">
        <v>5909</v>
      </c>
      <c r="K34" s="81">
        <f t="shared" si="3"/>
        <v>0.004907767811812569</v>
      </c>
      <c r="L34" s="78">
        <v>355</v>
      </c>
      <c r="M34" s="4">
        <v>440</v>
      </c>
      <c r="N34" s="79">
        <f t="shared" si="4"/>
        <v>-0.19318181818181823</v>
      </c>
      <c r="O34" s="82">
        <v>61</v>
      </c>
      <c r="P34" s="5">
        <v>53</v>
      </c>
      <c r="Q34" s="81">
        <f t="shared" si="9"/>
        <v>0.15094339622641506</v>
      </c>
      <c r="R34" s="83">
        <f t="shared" si="1"/>
        <v>6354</v>
      </c>
      <c r="S34" s="5">
        <f t="shared" si="1"/>
        <v>6402</v>
      </c>
      <c r="T34" s="79">
        <f t="shared" si="6"/>
        <v>-0.007497656982193068</v>
      </c>
      <c r="U34" s="84">
        <f t="shared" si="7"/>
        <v>0.7529625826934337</v>
      </c>
      <c r="V34" s="23">
        <v>0.7597009611961553</v>
      </c>
      <c r="W34" s="81">
        <f t="shared" si="5"/>
        <v>-0.008869777513657362</v>
      </c>
      <c r="X34" s="104">
        <f>SUM(U34:U38)/5</f>
        <v>0.8656723378508355</v>
      </c>
      <c r="Y34" s="105">
        <f>SUM(V34:V38)/5</f>
        <v>0.8689352093530687</v>
      </c>
      <c r="Z34" s="106">
        <f>(X34/Y34)-1</f>
        <v>-0.003755022776280814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23977.32592167</v>
      </c>
      <c r="G35" s="9">
        <v>23949.495610555</v>
      </c>
      <c r="H35" s="33">
        <f t="shared" si="2"/>
        <v>0.0011620416382687182</v>
      </c>
      <c r="I35" s="35">
        <v>17997</v>
      </c>
      <c r="J35" s="9">
        <v>18157</v>
      </c>
      <c r="K35" s="51">
        <f t="shared" si="3"/>
        <v>-0.008812028418791695</v>
      </c>
      <c r="L35" s="48">
        <v>1324</v>
      </c>
      <c r="M35" s="9">
        <v>1268</v>
      </c>
      <c r="N35" s="33">
        <f t="shared" si="4"/>
        <v>0.04416403785488954</v>
      </c>
      <c r="O35" s="54">
        <v>208</v>
      </c>
      <c r="P35" s="10">
        <v>189</v>
      </c>
      <c r="Q35" s="51">
        <f t="shared" si="9"/>
        <v>0.10052910052910047</v>
      </c>
      <c r="R35" s="59">
        <f aca="true" t="shared" si="10" ref="R35:S66">I35+L35+O35</f>
        <v>19529</v>
      </c>
      <c r="S35" s="10">
        <f t="shared" si="10"/>
        <v>19614</v>
      </c>
      <c r="T35" s="33">
        <f t="shared" si="6"/>
        <v>-0.004333639237279474</v>
      </c>
      <c r="U35" s="57">
        <f t="shared" si="7"/>
        <v>0.8144778139062733</v>
      </c>
      <c r="V35" s="22">
        <v>0.819469396281596</v>
      </c>
      <c r="W35" s="51">
        <f t="shared" si="5"/>
        <v>-0.006091237083376666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31824.331151596</v>
      </c>
      <c r="G36" s="9">
        <v>31796.994323363</v>
      </c>
      <c r="H36" s="33">
        <f t="shared" si="2"/>
        <v>0.0008597299466419628</v>
      </c>
      <c r="I36" s="35">
        <v>27090</v>
      </c>
      <c r="J36" s="9">
        <v>26861</v>
      </c>
      <c r="K36" s="51">
        <f t="shared" si="3"/>
        <v>0.008525371356241429</v>
      </c>
      <c r="L36" s="48">
        <v>4054</v>
      </c>
      <c r="M36" s="9">
        <v>4107</v>
      </c>
      <c r="N36" s="33">
        <f t="shared" si="4"/>
        <v>-0.012904796688580467</v>
      </c>
      <c r="O36" s="54">
        <v>701</v>
      </c>
      <c r="P36" s="10">
        <v>656</v>
      </c>
      <c r="Q36" s="51">
        <f t="shared" si="9"/>
        <v>0.06859756097560976</v>
      </c>
      <c r="R36" s="59">
        <f t="shared" si="10"/>
        <v>31845</v>
      </c>
      <c r="S36" s="10">
        <f t="shared" si="10"/>
        <v>31624</v>
      </c>
      <c r="T36" s="33">
        <f t="shared" si="6"/>
        <v>0.006988363268403797</v>
      </c>
      <c r="U36" s="57">
        <f t="shared" si="7"/>
        <v>1</v>
      </c>
      <c r="V36" s="22">
        <v>0.9951538800427969</v>
      </c>
      <c r="W36" s="51">
        <f t="shared" si="5"/>
        <v>0.004869719200607081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18437.666642562</v>
      </c>
      <c r="G37" s="9">
        <v>18425.996716596</v>
      </c>
      <c r="H37" s="33">
        <f t="shared" si="2"/>
        <v>0.0006333402825089429</v>
      </c>
      <c r="I37" s="35">
        <v>14374</v>
      </c>
      <c r="J37" s="9">
        <v>14510</v>
      </c>
      <c r="K37" s="51">
        <f t="shared" si="3"/>
        <v>-0.009372846312887706</v>
      </c>
      <c r="L37" s="48">
        <v>720</v>
      </c>
      <c r="M37" s="9">
        <v>630</v>
      </c>
      <c r="N37" s="33">
        <f t="shared" si="4"/>
        <v>0.1428571428571428</v>
      </c>
      <c r="O37" s="54">
        <v>188</v>
      </c>
      <c r="P37" s="10">
        <v>171</v>
      </c>
      <c r="Q37" s="51">
        <f t="shared" si="9"/>
        <v>0.09941520467836251</v>
      </c>
      <c r="R37" s="59">
        <f t="shared" si="10"/>
        <v>15282</v>
      </c>
      <c r="S37" s="10">
        <f t="shared" si="10"/>
        <v>15311</v>
      </c>
      <c r="T37" s="33">
        <f t="shared" si="6"/>
        <v>-0.001894063091894771</v>
      </c>
      <c r="U37" s="57">
        <f t="shared" si="7"/>
        <v>0.8288467459717829</v>
      </c>
      <c r="V37" s="22">
        <v>0.831441759435243</v>
      </c>
      <c r="W37" s="51">
        <f t="shared" si="5"/>
        <v>-0.003121100707309643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6830.998682091</v>
      </c>
      <c r="G38" s="14">
        <v>6829.998828697</v>
      </c>
      <c r="H38" s="34">
        <f t="shared" si="2"/>
        <v>0.00014639144443173713</v>
      </c>
      <c r="I38" s="36">
        <v>5994</v>
      </c>
      <c r="J38" s="14">
        <v>6017</v>
      </c>
      <c r="K38" s="52">
        <f t="shared" si="3"/>
        <v>-0.0038225029084261175</v>
      </c>
      <c r="L38" s="49">
        <v>308</v>
      </c>
      <c r="M38" s="14">
        <v>332</v>
      </c>
      <c r="N38" s="34">
        <f t="shared" si="4"/>
        <v>-0.07228915662650603</v>
      </c>
      <c r="O38" s="55">
        <v>65</v>
      </c>
      <c r="P38" s="15">
        <v>60</v>
      </c>
      <c r="Q38" s="52">
        <f t="shared" si="9"/>
        <v>0.08333333333333326</v>
      </c>
      <c r="R38" s="60">
        <f t="shared" si="10"/>
        <v>6367</v>
      </c>
      <c r="S38" s="15">
        <f t="shared" si="10"/>
        <v>6409</v>
      </c>
      <c r="T38" s="34">
        <f t="shared" si="6"/>
        <v>-0.0065532844437510285</v>
      </c>
      <c r="U38" s="58">
        <f t="shared" si="7"/>
        <v>0.9320745466826869</v>
      </c>
      <c r="V38" s="24">
        <v>0.9389100498095517</v>
      </c>
      <c r="W38" s="52">
        <f t="shared" si="5"/>
        <v>-0.0072802534473365155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8621.999884027</v>
      </c>
      <c r="G39" s="41">
        <v>8615.498244443</v>
      </c>
      <c r="H39" s="44">
        <f t="shared" si="2"/>
        <v>0.0007546446414974373</v>
      </c>
      <c r="I39" s="40">
        <v>6137</v>
      </c>
      <c r="J39" s="41">
        <v>6214</v>
      </c>
      <c r="K39" s="50">
        <f t="shared" si="3"/>
        <v>-0.012391374316060522</v>
      </c>
      <c r="L39" s="75">
        <v>402</v>
      </c>
      <c r="M39" s="41">
        <v>418</v>
      </c>
      <c r="N39" s="44">
        <f t="shared" si="4"/>
        <v>-0.038277511961722466</v>
      </c>
      <c r="O39" s="53">
        <v>149</v>
      </c>
      <c r="P39" s="42">
        <v>144</v>
      </c>
      <c r="Q39" s="50">
        <f t="shared" si="9"/>
        <v>0.03472222222222232</v>
      </c>
      <c r="R39" s="76">
        <f t="shared" si="10"/>
        <v>6688</v>
      </c>
      <c r="S39" s="42">
        <f t="shared" si="10"/>
        <v>6776</v>
      </c>
      <c r="T39" s="44">
        <f t="shared" si="6"/>
        <v>-0.012987012987012991</v>
      </c>
      <c r="U39" s="56">
        <f t="shared" si="7"/>
        <v>0.7756901055392147</v>
      </c>
      <c r="V39" s="43">
        <v>0.7869918699186992</v>
      </c>
      <c r="W39" s="50">
        <f t="shared" si="5"/>
        <v>-0.01436071300285735</v>
      </c>
      <c r="X39" s="104">
        <f>SUM(U39:U42)/4</f>
        <v>0.8119261738354315</v>
      </c>
      <c r="Y39" s="105">
        <f>SUM(V39:V42)/4</f>
        <v>0.8179447802858864</v>
      </c>
      <c r="Z39" s="106">
        <f>(X39/Y39)-1</f>
        <v>-0.007358206318464733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13773.329430233</v>
      </c>
      <c r="G40" s="9">
        <v>13757.99767408</v>
      </c>
      <c r="H40" s="33">
        <f t="shared" si="2"/>
        <v>0.0011143886280693405</v>
      </c>
      <c r="I40" s="35">
        <v>8006</v>
      </c>
      <c r="J40" s="9">
        <v>8136</v>
      </c>
      <c r="K40" s="51">
        <f t="shared" si="3"/>
        <v>-0.01597836774827921</v>
      </c>
      <c r="L40" s="48">
        <v>655</v>
      </c>
      <c r="M40" s="9">
        <v>542</v>
      </c>
      <c r="N40" s="33">
        <f t="shared" si="4"/>
        <v>0.20848708487084866</v>
      </c>
      <c r="O40" s="54">
        <v>145</v>
      </c>
      <c r="P40" s="10">
        <v>142</v>
      </c>
      <c r="Q40" s="51">
        <f t="shared" si="9"/>
        <v>0.021126760563380254</v>
      </c>
      <c r="R40" s="59">
        <f t="shared" si="10"/>
        <v>8806</v>
      </c>
      <c r="S40" s="10">
        <f t="shared" si="10"/>
        <v>8820</v>
      </c>
      <c r="T40" s="33">
        <f t="shared" si="6"/>
        <v>-0.0015873015873015817</v>
      </c>
      <c r="U40" s="57">
        <f t="shared" si="7"/>
        <v>0.6393515848586678</v>
      </c>
      <c r="V40" s="22">
        <v>0.6414545454545455</v>
      </c>
      <c r="W40" s="51">
        <f t="shared" si="5"/>
        <v>-0.003278424965228788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10040.993629514</v>
      </c>
      <c r="G41" s="9">
        <v>10026.998204847</v>
      </c>
      <c r="H41" s="33">
        <f t="shared" si="2"/>
        <v>0.0013957741271195534</v>
      </c>
      <c r="I41" s="35">
        <v>8271</v>
      </c>
      <c r="J41" s="9">
        <v>8407</v>
      </c>
      <c r="K41" s="51">
        <f t="shared" si="3"/>
        <v>-0.016176995361008695</v>
      </c>
      <c r="L41" s="48">
        <v>474</v>
      </c>
      <c r="M41" s="9">
        <v>400</v>
      </c>
      <c r="N41" s="33">
        <f t="shared" si="4"/>
        <v>0.18500000000000005</v>
      </c>
      <c r="O41" s="54">
        <v>156</v>
      </c>
      <c r="P41" s="10">
        <v>152</v>
      </c>
      <c r="Q41" s="51">
        <f t="shared" si="9"/>
        <v>0.026315789473684292</v>
      </c>
      <c r="R41" s="59">
        <f t="shared" si="10"/>
        <v>8901</v>
      </c>
      <c r="S41" s="10">
        <f t="shared" si="10"/>
        <v>8959</v>
      </c>
      <c r="T41" s="33">
        <f t="shared" si="6"/>
        <v>-0.0064739368233062144</v>
      </c>
      <c r="U41" s="57">
        <f t="shared" si="7"/>
        <v>0.8864660539009647</v>
      </c>
      <c r="V41" s="22">
        <v>0.8940225526394572</v>
      </c>
      <c r="W41" s="51">
        <f t="shared" si="5"/>
        <v>-0.008452246217036885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19812.999798126</v>
      </c>
      <c r="G42" s="90">
        <v>19798.996363452</v>
      </c>
      <c r="H42" s="91">
        <f t="shared" si="2"/>
        <v>0.0007072800265699453</v>
      </c>
      <c r="I42" s="92">
        <v>16670</v>
      </c>
      <c r="J42" s="90">
        <v>16846</v>
      </c>
      <c r="K42" s="93">
        <f t="shared" si="3"/>
        <v>-0.010447583996200827</v>
      </c>
      <c r="L42" s="89">
        <v>1648</v>
      </c>
      <c r="M42" s="90">
        <v>1534</v>
      </c>
      <c r="N42" s="91">
        <f t="shared" si="4"/>
        <v>0.0743155149934811</v>
      </c>
      <c r="O42" s="94">
        <v>429</v>
      </c>
      <c r="P42" s="95">
        <v>404</v>
      </c>
      <c r="Q42" s="93">
        <f t="shared" si="9"/>
        <v>0.061881188118811936</v>
      </c>
      <c r="R42" s="96">
        <f t="shared" si="10"/>
        <v>18747</v>
      </c>
      <c r="S42" s="95">
        <f t="shared" si="10"/>
        <v>18784</v>
      </c>
      <c r="T42" s="91">
        <f t="shared" si="6"/>
        <v>-0.0019697614991481815</v>
      </c>
      <c r="U42" s="97">
        <f t="shared" si="7"/>
        <v>0.9461969510428792</v>
      </c>
      <c r="V42" s="98">
        <v>0.9493101531308434</v>
      </c>
      <c r="W42" s="93">
        <f t="shared" si="5"/>
        <v>-0.0032794362071203453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14195.328443185</v>
      </c>
      <c r="G43" s="4">
        <v>14178.497452128</v>
      </c>
      <c r="H43" s="79">
        <f t="shared" si="2"/>
        <v>0.0011870786106797926</v>
      </c>
      <c r="I43" s="80">
        <v>6142</v>
      </c>
      <c r="J43" s="4">
        <v>6194</v>
      </c>
      <c r="K43" s="81">
        <f t="shared" si="3"/>
        <v>-0.008395221181788814</v>
      </c>
      <c r="L43" s="78">
        <v>360</v>
      </c>
      <c r="M43" s="4">
        <v>401</v>
      </c>
      <c r="N43" s="79">
        <f t="shared" si="4"/>
        <v>-0.10224438902743138</v>
      </c>
      <c r="O43" s="82">
        <v>165</v>
      </c>
      <c r="P43" s="5">
        <v>165</v>
      </c>
      <c r="Q43" s="81">
        <f t="shared" si="9"/>
        <v>0</v>
      </c>
      <c r="R43" s="83">
        <f t="shared" si="10"/>
        <v>6667</v>
      </c>
      <c r="S43" s="5">
        <f t="shared" si="10"/>
        <v>6760</v>
      </c>
      <c r="T43" s="79">
        <f t="shared" si="6"/>
        <v>-0.013757396449704196</v>
      </c>
      <c r="U43" s="84">
        <f t="shared" si="7"/>
        <v>0.4696615528611276</v>
      </c>
      <c r="V43" s="23">
        <v>0.47706422018348627</v>
      </c>
      <c r="W43" s="81">
        <f t="shared" si="5"/>
        <v>-0.01551712957955953</v>
      </c>
      <c r="X43" s="104">
        <f>SUM(U43:U44)/2</f>
        <v>0.6053217959708178</v>
      </c>
      <c r="Y43" s="105">
        <f>SUM(V43:V44)/2</f>
        <v>0.6082382416136258</v>
      </c>
      <c r="Z43" s="106">
        <f>(X43/Y43)-1</f>
        <v>-0.004794906737647486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257783.57628888</v>
      </c>
      <c r="G44" s="14">
        <v>257478.454838458</v>
      </c>
      <c r="H44" s="34">
        <f t="shared" si="2"/>
        <v>0.0011850368242012355</v>
      </c>
      <c r="I44" s="36">
        <v>159533</v>
      </c>
      <c r="J44" s="14">
        <v>159790</v>
      </c>
      <c r="K44" s="52">
        <f t="shared" si="3"/>
        <v>-0.0016083609737780336</v>
      </c>
      <c r="L44" s="49">
        <v>26301</v>
      </c>
      <c r="M44" s="14">
        <v>25711</v>
      </c>
      <c r="N44" s="34">
        <f t="shared" si="4"/>
        <v>0.022947376609233405</v>
      </c>
      <c r="O44" s="55">
        <v>5179</v>
      </c>
      <c r="P44" s="15">
        <v>4769</v>
      </c>
      <c r="Q44" s="52">
        <f t="shared" si="9"/>
        <v>0.08597190186621928</v>
      </c>
      <c r="R44" s="60">
        <f t="shared" si="10"/>
        <v>191013</v>
      </c>
      <c r="S44" s="15">
        <f t="shared" si="10"/>
        <v>190270</v>
      </c>
      <c r="T44" s="34">
        <f t="shared" si="6"/>
        <v>0.0039049771377515086</v>
      </c>
      <c r="U44" s="58">
        <f t="shared" si="7"/>
        <v>0.7409820390805081</v>
      </c>
      <c r="V44" s="24">
        <v>0.7394122630437655</v>
      </c>
      <c r="W44" s="52">
        <f t="shared" si="5"/>
        <v>0.002123005142328438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8965.333135058</v>
      </c>
      <c r="G45" s="41">
        <v>8958.998604755</v>
      </c>
      <c r="H45" s="44">
        <f t="shared" si="2"/>
        <v>0.0007070578512688996</v>
      </c>
      <c r="I45" s="40">
        <v>6645</v>
      </c>
      <c r="J45" s="41">
        <v>6671</v>
      </c>
      <c r="K45" s="50">
        <f t="shared" si="3"/>
        <v>-0.0038974666466796704</v>
      </c>
      <c r="L45" s="75">
        <v>452</v>
      </c>
      <c r="M45" s="41">
        <v>468</v>
      </c>
      <c r="N45" s="44">
        <f t="shared" si="4"/>
        <v>-0.03418803418803418</v>
      </c>
      <c r="O45" s="53">
        <v>133</v>
      </c>
      <c r="P45" s="42">
        <v>118</v>
      </c>
      <c r="Q45" s="50">
        <f t="shared" si="9"/>
        <v>0.12711864406779672</v>
      </c>
      <c r="R45" s="76">
        <f t="shared" si="10"/>
        <v>7230</v>
      </c>
      <c r="S45" s="42">
        <f t="shared" si="10"/>
        <v>7257</v>
      </c>
      <c r="T45" s="44">
        <f t="shared" si="6"/>
        <v>-0.003720545680033105</v>
      </c>
      <c r="U45" s="56">
        <f t="shared" si="7"/>
        <v>0.8064396371092826</v>
      </c>
      <c r="V45" s="43">
        <v>0.8104757650212195</v>
      </c>
      <c r="W45" s="50">
        <f t="shared" si="5"/>
        <v>-0.00497994892152176</v>
      </c>
      <c r="X45" s="104">
        <f>SUM(U45:U46)/2</f>
        <v>0.9032198185546413</v>
      </c>
      <c r="Y45" s="105">
        <f>SUM(V45:V46)/2</f>
        <v>0.9052378825106098</v>
      </c>
      <c r="Z45" s="106">
        <f>(X45/Y45)-1</f>
        <v>-0.00222931893920697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20109.996818347</v>
      </c>
      <c r="G46" s="90">
        <v>20089.996416127</v>
      </c>
      <c r="H46" s="91">
        <f t="shared" si="2"/>
        <v>0.0009955403577845967</v>
      </c>
      <c r="I46" s="92">
        <v>18772</v>
      </c>
      <c r="J46" s="90">
        <v>19075</v>
      </c>
      <c r="K46" s="93">
        <f t="shared" si="3"/>
        <v>-0.015884665792922692</v>
      </c>
      <c r="L46" s="89">
        <v>1243</v>
      </c>
      <c r="M46" s="90">
        <v>1107</v>
      </c>
      <c r="N46" s="91">
        <f t="shared" si="4"/>
        <v>0.12285456187895205</v>
      </c>
      <c r="O46" s="94">
        <v>464</v>
      </c>
      <c r="P46" s="95">
        <v>435</v>
      </c>
      <c r="Q46" s="93">
        <f t="shared" si="9"/>
        <v>0.06666666666666665</v>
      </c>
      <c r="R46" s="96">
        <f t="shared" si="10"/>
        <v>20479</v>
      </c>
      <c r="S46" s="95">
        <f t="shared" si="10"/>
        <v>20617</v>
      </c>
      <c r="T46" s="91">
        <f t="shared" si="6"/>
        <v>-0.006693505359654628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9342.332144287</v>
      </c>
      <c r="G47" s="4">
        <v>9333.498379493</v>
      </c>
      <c r="H47" s="79">
        <f t="shared" si="2"/>
        <v>0.0009464580626499242</v>
      </c>
      <c r="I47" s="80">
        <v>7049</v>
      </c>
      <c r="J47" s="4">
        <v>7043</v>
      </c>
      <c r="K47" s="81">
        <f t="shared" si="3"/>
        <v>0.0008519096975720952</v>
      </c>
      <c r="L47" s="78">
        <v>425</v>
      </c>
      <c r="M47" s="4">
        <v>447</v>
      </c>
      <c r="N47" s="79">
        <f t="shared" si="4"/>
        <v>-0.04921700223713643</v>
      </c>
      <c r="O47" s="82">
        <v>204</v>
      </c>
      <c r="P47" s="5">
        <v>171</v>
      </c>
      <c r="Q47" s="81">
        <f t="shared" si="9"/>
        <v>0.1929824561403508</v>
      </c>
      <c r="R47" s="83">
        <f t="shared" si="10"/>
        <v>7678</v>
      </c>
      <c r="S47" s="5">
        <f t="shared" si="10"/>
        <v>7661</v>
      </c>
      <c r="T47" s="79">
        <f t="shared" si="6"/>
        <v>0.0022190314580341486</v>
      </c>
      <c r="U47" s="84">
        <f t="shared" si="7"/>
        <v>0.8218504631838883</v>
      </c>
      <c r="V47" s="23">
        <v>0.8212907375643225</v>
      </c>
      <c r="W47" s="81">
        <f t="shared" si="5"/>
        <v>0.000681519459510449</v>
      </c>
      <c r="X47" s="104">
        <f>SUM(U47:U53)/7</f>
        <v>0.8570647709175757</v>
      </c>
      <c r="Y47" s="105">
        <f>SUM(V47:V53)/7</f>
        <v>0.8602336087048413</v>
      </c>
      <c r="Z47" s="106">
        <f>(X47/Y47)-1</f>
        <v>-0.0036836944699668583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6318.996045762</v>
      </c>
      <c r="G48" s="9">
        <v>6309.998732171</v>
      </c>
      <c r="H48" s="33">
        <f t="shared" si="2"/>
        <v>0.0014258819966361802</v>
      </c>
      <c r="I48" s="35">
        <v>4640</v>
      </c>
      <c r="J48" s="9">
        <v>4703</v>
      </c>
      <c r="K48" s="51">
        <f t="shared" si="3"/>
        <v>-0.013395704869232361</v>
      </c>
      <c r="L48" s="48">
        <v>320</v>
      </c>
      <c r="M48" s="9">
        <v>277</v>
      </c>
      <c r="N48" s="33">
        <f t="shared" si="4"/>
        <v>0.15523465703971118</v>
      </c>
      <c r="O48" s="54">
        <v>178</v>
      </c>
      <c r="P48" s="10">
        <v>180</v>
      </c>
      <c r="Q48" s="51">
        <f t="shared" si="9"/>
        <v>-0.011111111111111072</v>
      </c>
      <c r="R48" s="59">
        <f t="shared" si="10"/>
        <v>5138</v>
      </c>
      <c r="S48" s="10">
        <f t="shared" si="10"/>
        <v>5160</v>
      </c>
      <c r="T48" s="33">
        <f t="shared" si="6"/>
        <v>-0.00426356589147292</v>
      </c>
      <c r="U48" s="57">
        <f t="shared" si="7"/>
        <v>0.8131038479515957</v>
      </c>
      <c r="V48" s="22">
        <v>0.8182683158896289</v>
      </c>
      <c r="W48" s="51">
        <f t="shared" si="5"/>
        <v>-0.0063114602358986804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8334.666333431</v>
      </c>
      <c r="G49" s="9">
        <v>8327.998499039</v>
      </c>
      <c r="H49" s="33">
        <f t="shared" si="2"/>
        <v>0.0008006526889707821</v>
      </c>
      <c r="I49" s="35">
        <v>7266</v>
      </c>
      <c r="J49" s="9">
        <v>7342</v>
      </c>
      <c r="K49" s="51">
        <f t="shared" si="3"/>
        <v>-0.010351402887496586</v>
      </c>
      <c r="L49" s="48">
        <v>409</v>
      </c>
      <c r="M49" s="9">
        <v>386</v>
      </c>
      <c r="N49" s="33">
        <f t="shared" si="4"/>
        <v>0.059585492227979264</v>
      </c>
      <c r="O49" s="54">
        <v>140</v>
      </c>
      <c r="P49" s="10">
        <v>142</v>
      </c>
      <c r="Q49" s="51">
        <f t="shared" si="9"/>
        <v>-0.014084507042253502</v>
      </c>
      <c r="R49" s="59">
        <f t="shared" si="10"/>
        <v>7815</v>
      </c>
      <c r="S49" s="10">
        <f t="shared" si="10"/>
        <v>7870</v>
      </c>
      <c r="T49" s="33">
        <f t="shared" si="6"/>
        <v>-0.006988564167725531</v>
      </c>
      <c r="U49" s="57">
        <f t="shared" si="7"/>
        <v>0.9376500134928525</v>
      </c>
      <c r="V49" s="22">
        <v>0.9455725099122912</v>
      </c>
      <c r="W49" s="51">
        <f t="shared" si="5"/>
        <v>-0.008378518132018953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14293.66572624</v>
      </c>
      <c r="G50" s="9">
        <v>14281.497470504</v>
      </c>
      <c r="H50" s="33">
        <f t="shared" si="2"/>
        <v>0.0008520294010576634</v>
      </c>
      <c r="I50" s="35">
        <v>12595</v>
      </c>
      <c r="J50" s="9">
        <v>12609</v>
      </c>
      <c r="K50" s="51">
        <f t="shared" si="3"/>
        <v>-0.0011103180268062784</v>
      </c>
      <c r="L50" s="48">
        <v>686</v>
      </c>
      <c r="M50" s="9">
        <v>667</v>
      </c>
      <c r="N50" s="33">
        <f t="shared" si="4"/>
        <v>0.028485757121439192</v>
      </c>
      <c r="O50" s="54">
        <v>234</v>
      </c>
      <c r="P50" s="10">
        <v>226</v>
      </c>
      <c r="Q50" s="51">
        <f t="shared" si="9"/>
        <v>0.03539823008849563</v>
      </c>
      <c r="R50" s="59">
        <f t="shared" si="10"/>
        <v>13515</v>
      </c>
      <c r="S50" s="10">
        <f t="shared" si="10"/>
        <v>13502</v>
      </c>
      <c r="T50" s="33">
        <f t="shared" si="6"/>
        <v>0.0009628203229150589</v>
      </c>
      <c r="U50" s="57">
        <f t="shared" si="7"/>
        <v>0.9455237207058409</v>
      </c>
      <c r="V50" s="22">
        <v>0.945981923912282</v>
      </c>
      <c r="W50" s="51">
        <f t="shared" si="5"/>
        <v>-0.0004843678244359495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18690.994651738</v>
      </c>
      <c r="G51" s="9">
        <v>18669.996759507</v>
      </c>
      <c r="H51" s="33">
        <f t="shared" si="2"/>
        <v>0.0011246864421821101</v>
      </c>
      <c r="I51" s="35">
        <v>14011</v>
      </c>
      <c r="J51" s="9">
        <v>14080</v>
      </c>
      <c r="K51" s="51">
        <f t="shared" si="3"/>
        <v>-0.004900568181818166</v>
      </c>
      <c r="L51" s="48">
        <v>1083</v>
      </c>
      <c r="M51" s="9">
        <v>1049</v>
      </c>
      <c r="N51" s="33">
        <f t="shared" si="4"/>
        <v>0.0324118207816968</v>
      </c>
      <c r="O51" s="54">
        <v>480</v>
      </c>
      <c r="P51" s="10">
        <v>456</v>
      </c>
      <c r="Q51" s="51">
        <f t="shared" si="9"/>
        <v>0.05263157894736836</v>
      </c>
      <c r="R51" s="59">
        <f t="shared" si="10"/>
        <v>15574</v>
      </c>
      <c r="S51" s="10">
        <f t="shared" si="10"/>
        <v>15585</v>
      </c>
      <c r="T51" s="33">
        <f t="shared" si="6"/>
        <v>-0.0007058068655758643</v>
      </c>
      <c r="U51" s="57">
        <f t="shared" si="7"/>
        <v>0.833235485333138</v>
      </c>
      <c r="V51" s="22">
        <v>0.8352537649391715</v>
      </c>
      <c r="W51" s="51">
        <f t="shared" si="5"/>
        <v>-0.002416366966248251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9196.994674876</v>
      </c>
      <c r="G52" s="9">
        <v>9184.498353204</v>
      </c>
      <c r="H52" s="33">
        <f t="shared" si="2"/>
        <v>0.00136058837308628</v>
      </c>
      <c r="I52" s="35">
        <v>6635</v>
      </c>
      <c r="J52" s="9">
        <v>6583</v>
      </c>
      <c r="K52" s="51">
        <f t="shared" si="3"/>
        <v>0.007899134133373842</v>
      </c>
      <c r="L52" s="48">
        <v>361</v>
      </c>
      <c r="M52" s="9">
        <v>423</v>
      </c>
      <c r="N52" s="33">
        <f t="shared" si="4"/>
        <v>-0.14657210401891252</v>
      </c>
      <c r="O52" s="54">
        <v>94</v>
      </c>
      <c r="P52" s="10">
        <v>93</v>
      </c>
      <c r="Q52" s="51">
        <f t="shared" si="9"/>
        <v>0.010752688172043001</v>
      </c>
      <c r="R52" s="59">
        <f t="shared" si="10"/>
        <v>7090</v>
      </c>
      <c r="S52" s="10">
        <f t="shared" si="10"/>
        <v>7099</v>
      </c>
      <c r="T52" s="33">
        <f t="shared" si="6"/>
        <v>-0.001267784194956989</v>
      </c>
      <c r="U52" s="57">
        <f t="shared" si="7"/>
        <v>0.7709040018657608</v>
      </c>
      <c r="V52" s="22">
        <v>0.7733957947488833</v>
      </c>
      <c r="W52" s="51">
        <f t="shared" si="5"/>
        <v>-0.0032218857408341517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14832.660369493</v>
      </c>
      <c r="G53" s="14">
        <v>14814.49756151</v>
      </c>
      <c r="H53" s="34">
        <f t="shared" si="2"/>
        <v>0.0012260157934880223</v>
      </c>
      <c r="I53" s="36">
        <v>11718</v>
      </c>
      <c r="J53" s="14">
        <v>11781</v>
      </c>
      <c r="K53" s="52">
        <f t="shared" si="3"/>
        <v>-0.005347593582887722</v>
      </c>
      <c r="L53" s="49">
        <v>951</v>
      </c>
      <c r="M53" s="14">
        <v>949</v>
      </c>
      <c r="N53" s="34">
        <f t="shared" si="4"/>
        <v>0.0021074815595363283</v>
      </c>
      <c r="O53" s="55">
        <v>342</v>
      </c>
      <c r="P53" s="15">
        <v>327</v>
      </c>
      <c r="Q53" s="52">
        <f t="shared" si="9"/>
        <v>0.04587155963302747</v>
      </c>
      <c r="R53" s="60">
        <f t="shared" si="10"/>
        <v>13011</v>
      </c>
      <c r="S53" s="15">
        <f t="shared" si="10"/>
        <v>13057</v>
      </c>
      <c r="T53" s="34">
        <f t="shared" si="6"/>
        <v>-0.003523014474994257</v>
      </c>
      <c r="U53" s="58">
        <f t="shared" si="7"/>
        <v>0.8771858638899539</v>
      </c>
      <c r="V53" s="24">
        <v>0.8818722139673105</v>
      </c>
      <c r="W53" s="52">
        <f t="shared" si="5"/>
        <v>-0.005314092000102799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11354.662753997</v>
      </c>
      <c r="G54" s="41">
        <v>11341.498137371</v>
      </c>
      <c r="H54" s="44">
        <f t="shared" si="2"/>
        <v>0.0011607475896522335</v>
      </c>
      <c r="I54" s="40">
        <v>9839</v>
      </c>
      <c r="J54" s="41">
        <v>9879</v>
      </c>
      <c r="K54" s="50">
        <f t="shared" si="3"/>
        <v>-0.004048992813037722</v>
      </c>
      <c r="L54" s="75">
        <v>516</v>
      </c>
      <c r="M54" s="41">
        <v>554</v>
      </c>
      <c r="N54" s="44">
        <f t="shared" si="4"/>
        <v>-0.06859205776173283</v>
      </c>
      <c r="O54" s="53">
        <v>171</v>
      </c>
      <c r="P54" s="42">
        <v>167</v>
      </c>
      <c r="Q54" s="50">
        <f t="shared" si="9"/>
        <v>0.0239520958083832</v>
      </c>
      <c r="R54" s="76">
        <f t="shared" si="10"/>
        <v>10526</v>
      </c>
      <c r="S54" s="42">
        <f t="shared" si="10"/>
        <v>10600</v>
      </c>
      <c r="T54" s="44">
        <f t="shared" si="6"/>
        <v>-0.0069811320754716855</v>
      </c>
      <c r="U54" s="56">
        <f t="shared" si="7"/>
        <v>0.9270200470106169</v>
      </c>
      <c r="V54" s="43">
        <v>0.9351565946184385</v>
      </c>
      <c r="W54" s="50">
        <f t="shared" si="5"/>
        <v>-0.008700732748552542</v>
      </c>
      <c r="X54" s="104">
        <f>SUM(U54:U58)/5</f>
        <v>0.8604178101374075</v>
      </c>
      <c r="Y54" s="105">
        <f>SUM(V54:V58)/5</f>
        <v>0.8631142609473098</v>
      </c>
      <c r="Z54" s="106">
        <f>(X54/Y54)-1</f>
        <v>-0.0031240948410965474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7456.997853597</v>
      </c>
      <c r="G55" s="9">
        <v>7456.498642124</v>
      </c>
      <c r="H55" s="33">
        <f t="shared" si="2"/>
        <v>6.69498509904276E-05</v>
      </c>
      <c r="I55" s="35">
        <v>4831</v>
      </c>
      <c r="J55" s="9">
        <v>4948</v>
      </c>
      <c r="K55" s="51">
        <f t="shared" si="3"/>
        <v>-0.023645917542441386</v>
      </c>
      <c r="L55" s="48">
        <v>590</v>
      </c>
      <c r="M55" s="9">
        <v>542</v>
      </c>
      <c r="N55" s="33">
        <f t="shared" si="4"/>
        <v>0.088560885608856</v>
      </c>
      <c r="O55" s="54">
        <v>36</v>
      </c>
      <c r="P55" s="10">
        <v>38</v>
      </c>
      <c r="Q55" s="51">
        <f t="shared" si="9"/>
        <v>-0.052631578947368474</v>
      </c>
      <c r="R55" s="59">
        <f t="shared" si="10"/>
        <v>5457</v>
      </c>
      <c r="S55" s="10">
        <f t="shared" si="10"/>
        <v>5528</v>
      </c>
      <c r="T55" s="33">
        <f t="shared" si="6"/>
        <v>-0.012843704775687415</v>
      </c>
      <c r="U55" s="57">
        <f t="shared" si="7"/>
        <v>0.7317958389069041</v>
      </c>
      <c r="V55" s="22">
        <v>0.7418142780461621</v>
      </c>
      <c r="W55" s="51">
        <f t="shared" si="5"/>
        <v>-0.013505319910591562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7007.99985732</v>
      </c>
      <c r="G56" s="9">
        <v>7002.998857632</v>
      </c>
      <c r="H56" s="33">
        <f t="shared" si="2"/>
        <v>0.0007141225908597892</v>
      </c>
      <c r="I56" s="35">
        <v>5494</v>
      </c>
      <c r="J56" s="9">
        <v>5506</v>
      </c>
      <c r="K56" s="51">
        <f t="shared" si="3"/>
        <v>-0.002179440610243333</v>
      </c>
      <c r="L56" s="48">
        <v>371</v>
      </c>
      <c r="M56" s="9">
        <v>343</v>
      </c>
      <c r="N56" s="33">
        <f t="shared" si="4"/>
        <v>0.08163265306122458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5893</v>
      </c>
      <c r="S56" s="10">
        <f t="shared" si="10"/>
        <v>5878</v>
      </c>
      <c r="T56" s="33">
        <f t="shared" si="6"/>
        <v>0.0025518883974140483</v>
      </c>
      <c r="U56" s="57">
        <f t="shared" si="7"/>
        <v>0.8408961358417609</v>
      </c>
      <c r="V56" s="22">
        <v>0.8398342620374339</v>
      </c>
      <c r="W56" s="51">
        <f t="shared" si="5"/>
        <v>0.001264384953467923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7249.665686019</v>
      </c>
      <c r="G57" s="9">
        <v>7242.498602002</v>
      </c>
      <c r="H57" s="33">
        <f t="shared" si="2"/>
        <v>0.0009895872144205509</v>
      </c>
      <c r="I57" s="35">
        <v>5390</v>
      </c>
      <c r="J57" s="9">
        <v>5451</v>
      </c>
      <c r="K57" s="51">
        <f t="shared" si="3"/>
        <v>-0.011190607228031557</v>
      </c>
      <c r="L57" s="48">
        <v>449</v>
      </c>
      <c r="M57" s="9">
        <v>400</v>
      </c>
      <c r="N57" s="33">
        <f t="shared" si="4"/>
        <v>0.12250000000000005</v>
      </c>
      <c r="O57" s="54">
        <v>31</v>
      </c>
      <c r="P57" s="10">
        <v>27</v>
      </c>
      <c r="Q57" s="51">
        <f t="shared" si="9"/>
        <v>0.14814814814814814</v>
      </c>
      <c r="R57" s="59">
        <f t="shared" si="10"/>
        <v>5870</v>
      </c>
      <c r="S57" s="10">
        <f t="shared" si="10"/>
        <v>5878</v>
      </c>
      <c r="T57" s="33">
        <f t="shared" si="6"/>
        <v>-0.0013610071452875294</v>
      </c>
      <c r="U57" s="57">
        <f t="shared" si="7"/>
        <v>0.8096925091760178</v>
      </c>
      <c r="V57" s="22">
        <v>0.8121027908261951</v>
      </c>
      <c r="W57" s="51">
        <f t="shared" si="5"/>
        <v>-0.0029679514433452736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44696.979873421</v>
      </c>
      <c r="G58" s="90">
        <v>44640.492134384</v>
      </c>
      <c r="H58" s="91">
        <f t="shared" si="2"/>
        <v>0.0012653923900960429</v>
      </c>
      <c r="I58" s="92">
        <v>37993</v>
      </c>
      <c r="J58" s="90">
        <v>37688</v>
      </c>
      <c r="K58" s="93">
        <f t="shared" si="3"/>
        <v>0.008092761621736333</v>
      </c>
      <c r="L58" s="89">
        <v>5380</v>
      </c>
      <c r="M58" s="90">
        <v>5342</v>
      </c>
      <c r="N58" s="91">
        <f t="shared" si="4"/>
        <v>0.007113440658929271</v>
      </c>
      <c r="O58" s="94">
        <v>997</v>
      </c>
      <c r="P58" s="95">
        <v>989</v>
      </c>
      <c r="Q58" s="93">
        <f t="shared" si="9"/>
        <v>0.008088978766430666</v>
      </c>
      <c r="R58" s="96">
        <f t="shared" si="10"/>
        <v>44370</v>
      </c>
      <c r="S58" s="95">
        <f t="shared" si="10"/>
        <v>44019</v>
      </c>
      <c r="T58" s="91">
        <f t="shared" si="6"/>
        <v>0.007973829482723405</v>
      </c>
      <c r="U58" s="97">
        <f t="shared" si="7"/>
        <v>0.9926845197517375</v>
      </c>
      <c r="V58" s="98">
        <v>0.9866633792083203</v>
      </c>
      <c r="W58" s="93">
        <f t="shared" si="5"/>
        <v>0.006102527640428512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22617.654391242</v>
      </c>
      <c r="G59" s="4">
        <v>22587.495965689</v>
      </c>
      <c r="H59" s="79">
        <f t="shared" si="2"/>
        <v>0.0013351823326857026</v>
      </c>
      <c r="I59" s="80">
        <v>21016</v>
      </c>
      <c r="J59" s="4">
        <v>21353</v>
      </c>
      <c r="K59" s="81">
        <f t="shared" si="3"/>
        <v>-0.015782325668524333</v>
      </c>
      <c r="L59" s="78">
        <v>687</v>
      </c>
      <c r="M59" s="4">
        <v>669</v>
      </c>
      <c r="N59" s="79">
        <f t="shared" si="4"/>
        <v>0.026905829596412634</v>
      </c>
      <c r="O59" s="82">
        <v>679</v>
      </c>
      <c r="P59" s="5">
        <v>592</v>
      </c>
      <c r="Q59" s="81">
        <f t="shared" si="9"/>
        <v>0.14695945945945943</v>
      </c>
      <c r="R59" s="83">
        <f t="shared" si="10"/>
        <v>22382</v>
      </c>
      <c r="S59" s="5">
        <f t="shared" si="10"/>
        <v>22614</v>
      </c>
      <c r="T59" s="79">
        <f t="shared" si="6"/>
        <v>-0.010259131511453079</v>
      </c>
      <c r="U59" s="84">
        <f t="shared" si="7"/>
        <v>0.9895809535699136</v>
      </c>
      <c r="V59" s="23">
        <v>1</v>
      </c>
      <c r="W59" s="81">
        <f t="shared" si="5"/>
        <v>-0.010419046430086398</v>
      </c>
      <c r="X59" s="104">
        <f>SUM(U59:U63)/5</f>
        <v>0.7757537026083406</v>
      </c>
      <c r="Y59" s="105">
        <f>SUM(V59:V63)/5</f>
        <v>0.7816371355044213</v>
      </c>
      <c r="Z59" s="106">
        <f>(X59/Y59)-1</f>
        <v>-0.007527064194926991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7481.996660135</v>
      </c>
      <c r="G60" s="9">
        <v>7472.498645032</v>
      </c>
      <c r="H60" s="33">
        <f t="shared" si="2"/>
        <v>0.0012710628069920737</v>
      </c>
      <c r="I60" s="35">
        <v>5728</v>
      </c>
      <c r="J60" s="9">
        <v>5795</v>
      </c>
      <c r="K60" s="51">
        <f t="shared" si="3"/>
        <v>-0.011561691113028516</v>
      </c>
      <c r="L60" s="48">
        <v>145</v>
      </c>
      <c r="M60" s="9">
        <v>174</v>
      </c>
      <c r="N60" s="33">
        <f t="shared" si="4"/>
        <v>-0.16666666666666663</v>
      </c>
      <c r="O60" s="54">
        <v>241</v>
      </c>
      <c r="P60" s="10">
        <v>230</v>
      </c>
      <c r="Q60" s="51">
        <f t="shared" si="9"/>
        <v>0.047826086956521685</v>
      </c>
      <c r="R60" s="59">
        <f t="shared" si="10"/>
        <v>6114</v>
      </c>
      <c r="S60" s="10">
        <f t="shared" si="10"/>
        <v>6199</v>
      </c>
      <c r="T60" s="33">
        <f t="shared" si="6"/>
        <v>-0.01371188901435716</v>
      </c>
      <c r="U60" s="57">
        <f t="shared" si="7"/>
        <v>0.817161551618453</v>
      </c>
      <c r="V60" s="22">
        <v>0.830074986609534</v>
      </c>
      <c r="W60" s="51">
        <f t="shared" si="5"/>
        <v>-0.01555694991343648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12613.66560101</v>
      </c>
      <c r="G61" s="9">
        <v>12602.4977683</v>
      </c>
      <c r="H61" s="33">
        <f t="shared" si="2"/>
        <v>0.0008861602608722929</v>
      </c>
      <c r="I61" s="35">
        <v>6918</v>
      </c>
      <c r="J61" s="9">
        <v>6925</v>
      </c>
      <c r="K61" s="51">
        <f t="shared" si="3"/>
        <v>-0.0010108303249097839</v>
      </c>
      <c r="L61" s="48">
        <v>266</v>
      </c>
      <c r="M61" s="9">
        <v>252</v>
      </c>
      <c r="N61" s="33">
        <f t="shared" si="4"/>
        <v>0.05555555555555558</v>
      </c>
      <c r="O61" s="54">
        <v>272</v>
      </c>
      <c r="P61" s="10">
        <v>260</v>
      </c>
      <c r="Q61" s="51">
        <f t="shared" si="9"/>
        <v>0.04615384615384621</v>
      </c>
      <c r="R61" s="59">
        <f t="shared" si="10"/>
        <v>7456</v>
      </c>
      <c r="S61" s="10">
        <f t="shared" si="10"/>
        <v>7437</v>
      </c>
      <c r="T61" s="33">
        <f t="shared" si="6"/>
        <v>0.0025547935995697824</v>
      </c>
      <c r="U61" s="57">
        <f t="shared" si="7"/>
        <v>0.5911049361735882</v>
      </c>
      <c r="V61" s="22">
        <v>0.5904724096863835</v>
      </c>
      <c r="W61" s="51">
        <f t="shared" si="5"/>
        <v>0.0010712210711769643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25283.980868549</v>
      </c>
      <c r="G62" s="9">
        <v>25246.995544025</v>
      </c>
      <c r="H62" s="33">
        <f t="shared" si="2"/>
        <v>0.0014649396384414093</v>
      </c>
      <c r="I62" s="35">
        <v>20566</v>
      </c>
      <c r="J62" s="9">
        <v>20644</v>
      </c>
      <c r="K62" s="51">
        <f t="shared" si="3"/>
        <v>-0.0037783375314861534</v>
      </c>
      <c r="L62" s="48">
        <v>616</v>
      </c>
      <c r="M62" s="9">
        <v>600</v>
      </c>
      <c r="N62" s="33">
        <f t="shared" si="4"/>
        <v>0.026666666666666616</v>
      </c>
      <c r="O62" s="54">
        <v>555</v>
      </c>
      <c r="P62" s="10">
        <v>509</v>
      </c>
      <c r="Q62" s="51">
        <f t="shared" si="9"/>
        <v>0.09037328094302555</v>
      </c>
      <c r="R62" s="59">
        <f t="shared" si="10"/>
        <v>21737</v>
      </c>
      <c r="S62" s="10">
        <f t="shared" si="10"/>
        <v>21753</v>
      </c>
      <c r="T62" s="33">
        <f t="shared" si="6"/>
        <v>-0.000735530731393319</v>
      </c>
      <c r="U62" s="57">
        <f t="shared" si="7"/>
        <v>0.8597143034164717</v>
      </c>
      <c r="V62" s="22">
        <v>0.8621195307545974</v>
      </c>
      <c r="W62" s="51">
        <f t="shared" si="5"/>
        <v>-0.002789900068753126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13278.992473089</v>
      </c>
      <c r="G63" s="14">
        <v>13260.997586909</v>
      </c>
      <c r="H63" s="34">
        <f t="shared" si="2"/>
        <v>0.001356978316455315</v>
      </c>
      <c r="I63" s="36">
        <v>7774</v>
      </c>
      <c r="J63" s="14">
        <v>7858</v>
      </c>
      <c r="K63" s="52">
        <f t="shared" si="3"/>
        <v>-0.010689742937134095</v>
      </c>
      <c r="L63" s="49">
        <v>236</v>
      </c>
      <c r="M63" s="14">
        <v>239</v>
      </c>
      <c r="N63" s="34">
        <f t="shared" si="4"/>
        <v>-0.012552301255230103</v>
      </c>
      <c r="O63" s="55">
        <v>239</v>
      </c>
      <c r="P63" s="15">
        <v>193</v>
      </c>
      <c r="Q63" s="52">
        <f t="shared" si="9"/>
        <v>0.23834196891191706</v>
      </c>
      <c r="R63" s="60">
        <f t="shared" si="10"/>
        <v>8249</v>
      </c>
      <c r="S63" s="15">
        <f t="shared" si="10"/>
        <v>8290</v>
      </c>
      <c r="T63" s="34">
        <f t="shared" si="6"/>
        <v>-0.004945717732207533</v>
      </c>
      <c r="U63" s="58">
        <f t="shared" si="7"/>
        <v>0.6212067682632771</v>
      </c>
      <c r="V63" s="24">
        <v>0.6255187504715913</v>
      </c>
      <c r="W63" s="52">
        <f t="shared" si="5"/>
        <v>-0.0068934499646305936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56695.6345737</v>
      </c>
      <c r="G64" s="41">
        <v>56619.490089544</v>
      </c>
      <c r="H64" s="44">
        <f t="shared" si="2"/>
        <v>0.00134484581255645</v>
      </c>
      <c r="I64" s="40">
        <v>34385</v>
      </c>
      <c r="J64" s="41">
        <v>35004</v>
      </c>
      <c r="K64" s="50">
        <f t="shared" si="3"/>
        <v>-0.017683693292195213</v>
      </c>
      <c r="L64" s="75">
        <v>1183</v>
      </c>
      <c r="M64" s="41">
        <v>1257</v>
      </c>
      <c r="N64" s="44">
        <f t="shared" si="4"/>
        <v>-0.0588703261734288</v>
      </c>
      <c r="O64" s="53">
        <v>1003</v>
      </c>
      <c r="P64" s="42">
        <v>943</v>
      </c>
      <c r="Q64" s="50">
        <f t="shared" si="9"/>
        <v>0.06362672322375396</v>
      </c>
      <c r="R64" s="76">
        <f t="shared" si="10"/>
        <v>36571</v>
      </c>
      <c r="S64" s="42">
        <f t="shared" si="10"/>
        <v>37204</v>
      </c>
      <c r="T64" s="44">
        <f t="shared" si="6"/>
        <v>-0.017014299537684074</v>
      </c>
      <c r="U64" s="56">
        <f t="shared" si="7"/>
        <v>0.6450408444138761</v>
      </c>
      <c r="V64" s="43">
        <v>0.6574771144806136</v>
      </c>
      <c r="W64" s="50">
        <f t="shared" si="5"/>
        <v>-0.01891513756575669</v>
      </c>
      <c r="X64" s="104">
        <f>SUM(U64:U66)/3</f>
        <v>0.5994236184176591</v>
      </c>
      <c r="Y64" s="105">
        <f>SUM(V64:V66)/3</f>
        <v>0.6071445578609181</v>
      </c>
      <c r="Z64" s="106">
        <f>(X64/Y64)-1</f>
        <v>-0.0127168058138597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25622.981121519</v>
      </c>
      <c r="G65" s="9">
        <v>25585.495304957</v>
      </c>
      <c r="H65" s="33">
        <f t="shared" si="2"/>
        <v>0.0014651198311856906</v>
      </c>
      <c r="I65" s="35">
        <v>7747</v>
      </c>
      <c r="J65" s="9">
        <v>7789</v>
      </c>
      <c r="K65" s="51">
        <f t="shared" si="3"/>
        <v>-0.0053922197971498775</v>
      </c>
      <c r="L65" s="48">
        <v>214</v>
      </c>
      <c r="M65" s="9">
        <v>200</v>
      </c>
      <c r="N65" s="33">
        <f t="shared" si="4"/>
        <v>0.07000000000000006</v>
      </c>
      <c r="O65" s="54">
        <v>142</v>
      </c>
      <c r="P65" s="10">
        <v>127</v>
      </c>
      <c r="Q65" s="51">
        <f t="shared" si="9"/>
        <v>0.11811023622047245</v>
      </c>
      <c r="R65" s="59">
        <f t="shared" si="10"/>
        <v>8103</v>
      </c>
      <c r="S65" s="10">
        <f t="shared" si="10"/>
        <v>8116</v>
      </c>
      <c r="T65" s="33">
        <f t="shared" si="6"/>
        <v>-0.001601774273040868</v>
      </c>
      <c r="U65" s="57">
        <f t="shared" si="7"/>
        <v>0.3162395492378848</v>
      </c>
      <c r="V65" s="22">
        <v>0.3174032068830661</v>
      </c>
      <c r="W65" s="51">
        <f t="shared" si="5"/>
        <v>-0.003666181122139789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12731.327881102</v>
      </c>
      <c r="G66" s="14">
        <v>12715.497788132</v>
      </c>
      <c r="H66" s="34">
        <f t="shared" si="2"/>
        <v>0.0012449448093787563</v>
      </c>
      <c r="I66" s="36">
        <v>10078</v>
      </c>
      <c r="J66" s="14">
        <v>10193</v>
      </c>
      <c r="K66" s="52">
        <f t="shared" si="3"/>
        <v>-0.011282252526243486</v>
      </c>
      <c r="L66" s="49">
        <v>308</v>
      </c>
      <c r="M66" s="14">
        <v>309</v>
      </c>
      <c r="N66" s="34">
        <f t="shared" si="4"/>
        <v>-0.003236245954692518</v>
      </c>
      <c r="O66" s="55">
        <v>270</v>
      </c>
      <c r="P66" s="15">
        <v>256</v>
      </c>
      <c r="Q66" s="52">
        <f t="shared" si="9"/>
        <v>0.0546875</v>
      </c>
      <c r="R66" s="60">
        <f t="shared" si="10"/>
        <v>10656</v>
      </c>
      <c r="S66" s="15">
        <f t="shared" si="10"/>
        <v>10758</v>
      </c>
      <c r="T66" s="34">
        <f t="shared" si="6"/>
        <v>-0.009481316229782433</v>
      </c>
      <c r="U66" s="58">
        <f t="shared" si="7"/>
        <v>0.8369904616012164</v>
      </c>
      <c r="V66" s="24">
        <v>0.8465533522190746</v>
      </c>
      <c r="W66" s="52">
        <f t="shared" si="5"/>
        <v>-0.011296264544686907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1631968.7953400887</v>
      </c>
      <c r="G68" s="27">
        <f>SUM(G3:G67)</f>
        <v>1630148.712493656</v>
      </c>
      <c r="H68" s="62">
        <f>(F68/G68)-1</f>
        <v>0.001116513378493167</v>
      </c>
      <c r="I68" s="65">
        <f>SUM(I3:I67)</f>
        <v>1175634</v>
      </c>
      <c r="J68" s="27">
        <f>SUM(J3:J67)</f>
        <v>1175923</v>
      </c>
      <c r="K68" s="61">
        <f>(I68/J68)-1</f>
        <v>-0.000245764391035852</v>
      </c>
      <c r="L68" s="64">
        <f>SUM(L3:L67)</f>
        <v>278974</v>
      </c>
      <c r="M68" s="27">
        <f>SUM(M3:M67)</f>
        <v>278513</v>
      </c>
      <c r="N68" s="62">
        <f>(L68/M68)-1</f>
        <v>0.0016552189664396089</v>
      </c>
      <c r="O68" s="65">
        <f>SUM(O3:O67)</f>
        <v>35799</v>
      </c>
      <c r="P68" s="27">
        <f>SUM(P3:P67)</f>
        <v>33746</v>
      </c>
      <c r="Q68" s="61">
        <f>(O68/P68)-1</f>
        <v>0.06083683992176847</v>
      </c>
      <c r="R68" s="64">
        <f>SUM(R3:R67)</f>
        <v>1490407</v>
      </c>
      <c r="S68" s="27">
        <f>SUM(S3:S67)</f>
        <v>1488182</v>
      </c>
      <c r="T68" s="62">
        <f t="shared" si="6"/>
        <v>0.0014951128289415472</v>
      </c>
      <c r="U68" s="63">
        <f>+R68/F68</f>
        <v>0.9132570452668561</v>
      </c>
      <c r="V68" s="32">
        <f>+S68/G68</f>
        <v>0.9129118028277997</v>
      </c>
      <c r="W68" s="62">
        <f>(U68/V68)-1</f>
        <v>0.0003781772105333481</v>
      </c>
      <c r="X68" s="68"/>
      <c r="Z68" s="69"/>
    </row>
    <row r="69" spans="5:18" ht="15.75" thickBot="1">
      <c r="E69" s="66" t="s">
        <v>161</v>
      </c>
      <c r="F69" s="99">
        <f>F68-G68</f>
        <v>1820.0828464326914</v>
      </c>
      <c r="I69" s="99">
        <f>I68-J68</f>
        <v>-289</v>
      </c>
      <c r="L69" s="99">
        <f>L68-M68</f>
        <v>461</v>
      </c>
      <c r="O69" s="99">
        <f>O68-P68</f>
        <v>2053</v>
      </c>
      <c r="R69" s="99">
        <f>R68-S68</f>
        <v>2225</v>
      </c>
    </row>
    <row r="70" spans="6:21" ht="24.75" thickBot="1">
      <c r="F70" s="100" t="s">
        <v>245</v>
      </c>
      <c r="I70" s="100" t="s">
        <v>251</v>
      </c>
      <c r="L70" s="100" t="s">
        <v>252</v>
      </c>
      <c r="O70" s="100" t="s">
        <v>253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29">
      <selection activeCell="I2" sqref="I2:J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 t="s">
        <v>75</v>
      </c>
      <c r="L1" t="s">
        <v>229</v>
      </c>
      <c r="M1" s="119" t="s">
        <v>230</v>
      </c>
      <c r="N1" s="119" t="s">
        <v>249</v>
      </c>
      <c r="O1" s="119" t="s">
        <v>233</v>
      </c>
      <c r="P1" s="124" t="s">
        <v>231</v>
      </c>
      <c r="Q1" s="125" t="s">
        <v>250</v>
      </c>
      <c r="V1" s="122" t="s">
        <v>237</v>
      </c>
      <c r="W1" s="122" t="s">
        <v>238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4866</v>
      </c>
      <c r="G2">
        <v>83</v>
      </c>
      <c r="H2">
        <v>227</v>
      </c>
      <c r="I2">
        <v>5564.999820327</v>
      </c>
      <c r="J2">
        <v>5560.999190793</v>
      </c>
      <c r="K2">
        <f aca="true" t="shared" si="0" ref="K2:K33">+B2-LEFT(L2,5)</f>
        <v>564</v>
      </c>
      <c r="L2" t="s">
        <v>165</v>
      </c>
      <c r="M2" s="120">
        <v>239710</v>
      </c>
      <c r="N2" s="120">
        <v>727</v>
      </c>
      <c r="O2" s="120">
        <v>13841</v>
      </c>
      <c r="P2" s="120">
        <v>176884</v>
      </c>
      <c r="Q2" s="126">
        <f>+N2+O2</f>
        <v>14568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26219</v>
      </c>
      <c r="G3">
        <v>615</v>
      </c>
      <c r="H3">
        <v>1903</v>
      </c>
      <c r="I3">
        <v>27809.995650194</v>
      </c>
      <c r="J3">
        <v>27782.495100333</v>
      </c>
      <c r="K3">
        <f t="shared" si="0"/>
        <v>659</v>
      </c>
      <c r="L3" t="s">
        <v>166</v>
      </c>
      <c r="M3" s="120">
        <v>7049</v>
      </c>
      <c r="N3" s="120">
        <v>32</v>
      </c>
      <c r="O3" s="120">
        <v>172</v>
      </c>
      <c r="P3" s="120">
        <v>425</v>
      </c>
      <c r="Q3" s="126">
        <f aca="true" t="shared" si="2" ref="Q3:Q65">+N3+O3</f>
        <v>204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8279</v>
      </c>
      <c r="G4">
        <v>138</v>
      </c>
      <c r="H4">
        <v>349</v>
      </c>
      <c r="I4">
        <v>11099</v>
      </c>
      <c r="J4">
        <v>11092.49809556</v>
      </c>
      <c r="K4">
        <f t="shared" si="0"/>
        <v>677</v>
      </c>
      <c r="L4" t="s">
        <v>167</v>
      </c>
      <c r="M4" s="120">
        <v>6902</v>
      </c>
      <c r="N4" s="120">
        <v>2</v>
      </c>
      <c r="O4" s="120">
        <v>25</v>
      </c>
      <c r="P4" s="120">
        <v>685</v>
      </c>
      <c r="Q4" s="126">
        <f t="shared" si="2"/>
        <v>27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239710</v>
      </c>
      <c r="G5">
        <v>14568</v>
      </c>
      <c r="H5">
        <v>176884</v>
      </c>
      <c r="I5">
        <v>393715.853761052</v>
      </c>
      <c r="J5">
        <v>393242.43067604</v>
      </c>
      <c r="K5">
        <f t="shared" si="0"/>
        <v>-35</v>
      </c>
      <c r="L5" t="s">
        <v>168</v>
      </c>
      <c r="M5" s="120">
        <v>6137</v>
      </c>
      <c r="N5" s="120">
        <v>5</v>
      </c>
      <c r="O5" s="120">
        <v>144</v>
      </c>
      <c r="P5" s="120">
        <v>402</v>
      </c>
      <c r="Q5" s="126">
        <f t="shared" si="2"/>
        <v>149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9417</v>
      </c>
      <c r="G6">
        <v>38</v>
      </c>
      <c r="H6">
        <v>1156</v>
      </c>
      <c r="I6">
        <v>15340.996806916</v>
      </c>
      <c r="J6">
        <v>15324.997357259</v>
      </c>
      <c r="K6">
        <f t="shared" si="0"/>
        <v>189</v>
      </c>
      <c r="L6" t="s">
        <v>169</v>
      </c>
      <c r="M6" s="120">
        <v>5938</v>
      </c>
      <c r="N6" s="120">
        <v>5</v>
      </c>
      <c r="O6" s="120">
        <v>56</v>
      </c>
      <c r="P6" s="120">
        <v>355</v>
      </c>
      <c r="Q6" s="126">
        <f t="shared" si="2"/>
        <v>61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7557</v>
      </c>
      <c r="G7">
        <v>40</v>
      </c>
      <c r="H7">
        <v>554</v>
      </c>
      <c r="I7">
        <v>9932.33315436</v>
      </c>
      <c r="J7">
        <v>9925.498476147</v>
      </c>
      <c r="K7">
        <f t="shared" si="0"/>
        <v>302</v>
      </c>
      <c r="L7" t="s">
        <v>170</v>
      </c>
      <c r="M7" s="120">
        <v>34385</v>
      </c>
      <c r="N7" s="120">
        <v>47</v>
      </c>
      <c r="O7" s="120">
        <v>956</v>
      </c>
      <c r="P7" s="120">
        <v>1183</v>
      </c>
      <c r="Q7" s="126">
        <f t="shared" si="2"/>
        <v>1003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2971</v>
      </c>
      <c r="G8">
        <v>7</v>
      </c>
      <c r="H8">
        <v>523</v>
      </c>
      <c r="I8">
        <v>4355.333307823</v>
      </c>
      <c r="J8">
        <v>4352.499282022</v>
      </c>
      <c r="K8">
        <f t="shared" si="0"/>
        <v>397</v>
      </c>
      <c r="L8" t="s">
        <v>171</v>
      </c>
      <c r="M8" s="120">
        <v>4640</v>
      </c>
      <c r="N8" s="120">
        <v>3</v>
      </c>
      <c r="O8" s="120">
        <v>175</v>
      </c>
      <c r="P8" s="120">
        <v>320</v>
      </c>
      <c r="Q8" s="126">
        <f t="shared" si="2"/>
        <v>178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7944</v>
      </c>
      <c r="G9">
        <v>55</v>
      </c>
      <c r="H9">
        <v>862</v>
      </c>
      <c r="I9">
        <v>13349.999700404</v>
      </c>
      <c r="J9">
        <v>13340.497891758</v>
      </c>
      <c r="K9">
        <f t="shared" si="0"/>
        <v>678</v>
      </c>
      <c r="L9" t="s">
        <v>172</v>
      </c>
      <c r="M9" s="120">
        <v>17997</v>
      </c>
      <c r="N9" s="120">
        <v>15</v>
      </c>
      <c r="O9" s="120">
        <v>193</v>
      </c>
      <c r="P9" s="120">
        <v>1324</v>
      </c>
      <c r="Q9" s="126">
        <f t="shared" si="2"/>
        <v>208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8381</v>
      </c>
      <c r="G10">
        <v>68</v>
      </c>
      <c r="H10">
        <v>837</v>
      </c>
      <c r="I10">
        <v>10986.662622994</v>
      </c>
      <c r="J10">
        <v>10973.498074908</v>
      </c>
      <c r="K10">
        <f t="shared" si="0"/>
        <v>682</v>
      </c>
      <c r="L10" t="s">
        <v>173</v>
      </c>
      <c r="M10" s="120">
        <v>7266</v>
      </c>
      <c r="N10" s="120">
        <v>1</v>
      </c>
      <c r="O10" s="120">
        <v>139</v>
      </c>
      <c r="P10" s="120">
        <v>409</v>
      </c>
      <c r="Q10" s="126">
        <f t="shared" si="2"/>
        <v>140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7378</v>
      </c>
      <c r="G11">
        <v>115</v>
      </c>
      <c r="H11">
        <v>278</v>
      </c>
      <c r="I11">
        <v>5780</v>
      </c>
      <c r="J11">
        <v>5776.498939669</v>
      </c>
      <c r="K11">
        <f t="shared" si="0"/>
        <v>26</v>
      </c>
      <c r="L11" t="s">
        <v>174</v>
      </c>
      <c r="M11" s="120">
        <v>8006</v>
      </c>
      <c r="N11" s="120">
        <v>5</v>
      </c>
      <c r="O11" s="120">
        <v>140</v>
      </c>
      <c r="P11" s="120">
        <v>655</v>
      </c>
      <c r="Q11" s="126">
        <f t="shared" si="2"/>
        <v>145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7085</v>
      </c>
      <c r="G12">
        <v>90</v>
      </c>
      <c r="H12">
        <v>289</v>
      </c>
      <c r="I12">
        <v>12090.332414494</v>
      </c>
      <c r="J12">
        <v>12079.497671675</v>
      </c>
      <c r="K12">
        <f t="shared" si="0"/>
        <v>46</v>
      </c>
      <c r="L12" t="s">
        <v>175</v>
      </c>
      <c r="M12" s="120">
        <v>5796</v>
      </c>
      <c r="N12" s="120">
        <v>1</v>
      </c>
      <c r="O12" s="120">
        <v>49</v>
      </c>
      <c r="P12" s="120">
        <v>597</v>
      </c>
      <c r="Q12" s="126">
        <f t="shared" si="2"/>
        <v>50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8802</v>
      </c>
      <c r="G13">
        <v>207</v>
      </c>
      <c r="H13">
        <v>237</v>
      </c>
      <c r="I13">
        <v>9595.997395652</v>
      </c>
      <c r="J13">
        <v>9584.998122066</v>
      </c>
      <c r="K13">
        <f t="shared" si="0"/>
        <v>190</v>
      </c>
      <c r="L13" t="s">
        <v>176</v>
      </c>
      <c r="M13" s="120">
        <v>13452</v>
      </c>
      <c r="N13" s="120">
        <v>8</v>
      </c>
      <c r="O13" s="120">
        <v>125</v>
      </c>
      <c r="P13" s="120">
        <v>584</v>
      </c>
      <c r="Q13" s="126">
        <f t="shared" si="2"/>
        <v>133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13112</v>
      </c>
      <c r="G14">
        <v>193</v>
      </c>
      <c r="H14">
        <v>338</v>
      </c>
      <c r="I14">
        <v>9808.657146194</v>
      </c>
      <c r="J14">
        <v>9792.998161952</v>
      </c>
      <c r="K14">
        <f t="shared" si="0"/>
        <v>316</v>
      </c>
      <c r="L14" t="s">
        <v>177</v>
      </c>
      <c r="M14" s="120">
        <v>8889</v>
      </c>
      <c r="N14" s="120">
        <v>6</v>
      </c>
      <c r="O14" s="120">
        <v>64</v>
      </c>
      <c r="P14" s="120">
        <v>425</v>
      </c>
      <c r="Q14" s="126">
        <f t="shared" si="2"/>
        <v>70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14537</v>
      </c>
      <c r="G15">
        <v>317</v>
      </c>
      <c r="H15">
        <v>733</v>
      </c>
      <c r="I15">
        <v>17927.328475896</v>
      </c>
      <c r="J15">
        <v>17907.496921681</v>
      </c>
      <c r="K15">
        <f t="shared" si="0"/>
        <v>559</v>
      </c>
      <c r="L15" t="s">
        <v>178</v>
      </c>
      <c r="M15" s="120">
        <v>31573</v>
      </c>
      <c r="N15" s="120">
        <v>3</v>
      </c>
      <c r="O15" s="120">
        <v>556</v>
      </c>
      <c r="P15" s="120">
        <v>1853</v>
      </c>
      <c r="Q15" s="126">
        <f t="shared" si="2"/>
        <v>559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6902</v>
      </c>
      <c r="G16">
        <v>27</v>
      </c>
      <c r="H16">
        <v>685</v>
      </c>
      <c r="I16">
        <v>7372.331509093</v>
      </c>
      <c r="J16">
        <v>7371.498626467</v>
      </c>
      <c r="K16">
        <f t="shared" si="0"/>
        <v>-211</v>
      </c>
      <c r="L16" t="s">
        <v>179</v>
      </c>
      <c r="M16" s="120">
        <v>7378</v>
      </c>
      <c r="N16" s="120">
        <v>4</v>
      </c>
      <c r="O16" s="120">
        <v>111</v>
      </c>
      <c r="P16" s="120">
        <v>278</v>
      </c>
      <c r="Q16" s="126">
        <f t="shared" si="2"/>
        <v>115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5796</v>
      </c>
      <c r="G17">
        <v>50</v>
      </c>
      <c r="H17">
        <v>597</v>
      </c>
      <c r="I17">
        <v>7249.332950098</v>
      </c>
      <c r="J17">
        <v>7246.498602774</v>
      </c>
      <c r="K17">
        <f t="shared" si="0"/>
        <v>-30</v>
      </c>
      <c r="L17" t="s">
        <v>180</v>
      </c>
      <c r="M17" s="120">
        <v>9417</v>
      </c>
      <c r="N17" s="120">
        <v>11</v>
      </c>
      <c r="O17" s="120">
        <v>27</v>
      </c>
      <c r="P17" s="120">
        <v>1156</v>
      </c>
      <c r="Q17" s="126">
        <f t="shared" si="2"/>
        <v>38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13452</v>
      </c>
      <c r="G18">
        <v>133</v>
      </c>
      <c r="H18">
        <v>584</v>
      </c>
      <c r="I18">
        <v>15522.321886852</v>
      </c>
      <c r="J18">
        <v>15499.497088615</v>
      </c>
      <c r="K18">
        <f t="shared" si="0"/>
        <v>-35</v>
      </c>
      <c r="L18" t="s">
        <v>181</v>
      </c>
      <c r="M18" s="120">
        <v>21016</v>
      </c>
      <c r="N18" s="120">
        <v>50</v>
      </c>
      <c r="O18" s="120">
        <v>629</v>
      </c>
      <c r="P18" s="120">
        <v>687</v>
      </c>
      <c r="Q18" s="126">
        <f t="shared" si="2"/>
        <v>679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8889</v>
      </c>
      <c r="G19">
        <v>70</v>
      </c>
      <c r="H19">
        <v>425</v>
      </c>
      <c r="I19">
        <v>9221.665895684</v>
      </c>
      <c r="J19">
        <v>9213.498358387</v>
      </c>
      <c r="K19">
        <f t="shared" si="0"/>
        <v>-30</v>
      </c>
      <c r="L19" t="s">
        <v>182</v>
      </c>
      <c r="M19" s="120">
        <v>5575</v>
      </c>
      <c r="N19" s="120">
        <v>4</v>
      </c>
      <c r="O19" s="120">
        <v>26</v>
      </c>
      <c r="P19" s="120">
        <v>304</v>
      </c>
      <c r="Q19" s="126">
        <f t="shared" si="2"/>
        <v>30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31573</v>
      </c>
      <c r="G20">
        <v>559</v>
      </c>
      <c r="H20">
        <v>1853</v>
      </c>
      <c r="I20">
        <v>37130.327801694</v>
      </c>
      <c r="J20">
        <v>37093.993476033</v>
      </c>
      <c r="K20">
        <f t="shared" si="0"/>
        <v>-29</v>
      </c>
      <c r="L20" t="s">
        <v>183</v>
      </c>
      <c r="M20" s="120">
        <v>7085</v>
      </c>
      <c r="N20" s="120">
        <v>8</v>
      </c>
      <c r="O20" s="120">
        <v>82</v>
      </c>
      <c r="P20" s="120">
        <v>289</v>
      </c>
      <c r="Q20" s="126">
        <f t="shared" si="2"/>
        <v>90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5423</v>
      </c>
      <c r="G21">
        <v>50</v>
      </c>
      <c r="H21">
        <v>487</v>
      </c>
      <c r="I21">
        <v>7154.996507566</v>
      </c>
      <c r="J21">
        <v>7145.498583024</v>
      </c>
      <c r="K21">
        <f t="shared" si="0"/>
        <v>29</v>
      </c>
      <c r="L21" t="s">
        <v>184</v>
      </c>
      <c r="M21" s="120">
        <v>12595</v>
      </c>
      <c r="N21" s="120">
        <v>7</v>
      </c>
      <c r="O21" s="120">
        <v>227</v>
      </c>
      <c r="P21" s="120">
        <v>686</v>
      </c>
      <c r="Q21" s="126">
        <f t="shared" si="2"/>
        <v>234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16016</v>
      </c>
      <c r="G22">
        <v>221</v>
      </c>
      <c r="H22">
        <v>1523</v>
      </c>
      <c r="I22">
        <v>19387.99582345</v>
      </c>
      <c r="J22">
        <v>19367.496585775</v>
      </c>
      <c r="K22">
        <f t="shared" si="0"/>
        <v>57</v>
      </c>
      <c r="L22" t="s">
        <v>185</v>
      </c>
      <c r="M22" s="120">
        <v>11445</v>
      </c>
      <c r="N22" s="120">
        <v>11</v>
      </c>
      <c r="O22" s="120">
        <v>298</v>
      </c>
      <c r="P22" s="120">
        <v>773</v>
      </c>
      <c r="Q22" s="126">
        <f t="shared" si="2"/>
        <v>309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5158</v>
      </c>
      <c r="G23">
        <v>38</v>
      </c>
      <c r="H23">
        <v>428</v>
      </c>
      <c r="I23">
        <v>7057.664762384</v>
      </c>
      <c r="J23">
        <v>7049.998865248</v>
      </c>
      <c r="K23">
        <f t="shared" si="0"/>
        <v>36</v>
      </c>
      <c r="L23" t="s">
        <v>186</v>
      </c>
      <c r="M23" s="120">
        <v>5423</v>
      </c>
      <c r="N23" s="120">
        <v>3</v>
      </c>
      <c r="O23" s="120">
        <v>47</v>
      </c>
      <c r="P23" s="120">
        <v>487</v>
      </c>
      <c r="Q23" s="126">
        <f t="shared" si="2"/>
        <v>50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6486</v>
      </c>
      <c r="G24">
        <v>76</v>
      </c>
      <c r="H24">
        <v>471</v>
      </c>
      <c r="I24">
        <v>7647.666652137</v>
      </c>
      <c r="J24">
        <v>7643.498675345</v>
      </c>
      <c r="K24">
        <f t="shared" si="0"/>
        <v>35</v>
      </c>
      <c r="L24" t="s">
        <v>187</v>
      </c>
      <c r="M24" s="120">
        <v>16016</v>
      </c>
      <c r="N24" s="120">
        <v>2</v>
      </c>
      <c r="O24" s="120">
        <v>219</v>
      </c>
      <c r="P24" s="120">
        <v>1523</v>
      </c>
      <c r="Q24" s="126">
        <f t="shared" si="2"/>
        <v>221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102266</v>
      </c>
      <c r="G25">
        <v>2760</v>
      </c>
      <c r="H25">
        <v>29162</v>
      </c>
      <c r="I25">
        <v>116152.613412159</v>
      </c>
      <c r="J25">
        <v>116004.979479331</v>
      </c>
      <c r="K25">
        <f t="shared" si="0"/>
        <v>36</v>
      </c>
      <c r="L25" t="s">
        <v>188</v>
      </c>
      <c r="M25" s="120">
        <v>9839</v>
      </c>
      <c r="N25" s="120">
        <v>7</v>
      </c>
      <c r="O25" s="120">
        <v>164</v>
      </c>
      <c r="P25" s="120">
        <v>516</v>
      </c>
      <c r="Q25" s="126">
        <f t="shared" si="2"/>
        <v>171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11239</v>
      </c>
      <c r="G26">
        <v>85</v>
      </c>
      <c r="H26">
        <v>545</v>
      </c>
      <c r="I26">
        <v>10080.999603266</v>
      </c>
      <c r="J26">
        <v>10072.998213045</v>
      </c>
      <c r="K26">
        <f t="shared" si="0"/>
        <v>237</v>
      </c>
      <c r="L26" t="s">
        <v>189</v>
      </c>
      <c r="M26" s="120">
        <v>5158</v>
      </c>
      <c r="N26" s="120">
        <v>2</v>
      </c>
      <c r="O26" s="120">
        <v>36</v>
      </c>
      <c r="P26" s="120">
        <v>428</v>
      </c>
      <c r="Q26" s="126">
        <f t="shared" si="2"/>
        <v>38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7213</v>
      </c>
      <c r="G27">
        <v>129</v>
      </c>
      <c r="H27">
        <v>601</v>
      </c>
      <c r="I27">
        <v>8383.333121295</v>
      </c>
      <c r="J27">
        <v>8376.998507819</v>
      </c>
      <c r="K27">
        <f t="shared" si="0"/>
        <v>221</v>
      </c>
      <c r="L27" t="s">
        <v>190</v>
      </c>
      <c r="M27" s="120">
        <v>6486</v>
      </c>
      <c r="N27" s="120">
        <v>3</v>
      </c>
      <c r="O27" s="120">
        <v>73</v>
      </c>
      <c r="P27" s="120">
        <v>471</v>
      </c>
      <c r="Q27" s="126">
        <f t="shared" si="2"/>
        <v>76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15884</v>
      </c>
      <c r="G28">
        <v>89</v>
      </c>
      <c r="H28">
        <v>1166</v>
      </c>
      <c r="I28">
        <v>17258.99855176</v>
      </c>
      <c r="J28">
        <v>17243.997100441</v>
      </c>
      <c r="K28">
        <f t="shared" si="0"/>
        <v>231</v>
      </c>
      <c r="L28" t="s">
        <v>191</v>
      </c>
      <c r="M28" s="120">
        <v>4831</v>
      </c>
      <c r="N28" s="120">
        <v>1</v>
      </c>
      <c r="O28" s="120">
        <v>35</v>
      </c>
      <c r="P28" s="120">
        <v>590</v>
      </c>
      <c r="Q28" s="126">
        <f t="shared" si="2"/>
        <v>36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5575</v>
      </c>
      <c r="G29">
        <v>30</v>
      </c>
      <c r="H29">
        <v>304</v>
      </c>
      <c r="I29">
        <v>7457.666428256</v>
      </c>
      <c r="J29">
        <v>7454.49864176</v>
      </c>
      <c r="K29">
        <f t="shared" si="0"/>
        <v>-102</v>
      </c>
      <c r="L29" t="s">
        <v>192</v>
      </c>
      <c r="M29" s="120">
        <v>102266</v>
      </c>
      <c r="N29" s="120">
        <v>164</v>
      </c>
      <c r="O29" s="120">
        <v>2596</v>
      </c>
      <c r="P29" s="120">
        <v>29162</v>
      </c>
      <c r="Q29" s="126">
        <f t="shared" si="2"/>
        <v>2760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11445</v>
      </c>
      <c r="G30">
        <v>309</v>
      </c>
      <c r="H30">
        <v>773</v>
      </c>
      <c r="I30">
        <v>13838.99971099</v>
      </c>
      <c r="J30">
        <v>13828.997686022</v>
      </c>
      <c r="K30">
        <f t="shared" si="0"/>
        <v>-118</v>
      </c>
      <c r="L30" t="s">
        <v>193</v>
      </c>
      <c r="M30" s="120">
        <v>14011</v>
      </c>
      <c r="N30" s="120">
        <v>16</v>
      </c>
      <c r="O30" s="120">
        <v>464</v>
      </c>
      <c r="P30" s="120">
        <v>1083</v>
      </c>
      <c r="Q30" s="126">
        <f t="shared" si="2"/>
        <v>480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4228</v>
      </c>
      <c r="G31">
        <v>87</v>
      </c>
      <c r="H31">
        <v>273</v>
      </c>
      <c r="I31">
        <v>6487.330440092</v>
      </c>
      <c r="J31">
        <v>6479.499054711</v>
      </c>
      <c r="K31">
        <f t="shared" si="0"/>
        <v>4</v>
      </c>
      <c r="L31" t="s">
        <v>194</v>
      </c>
      <c r="M31" s="120">
        <v>7557</v>
      </c>
      <c r="N31" s="120">
        <v>3</v>
      </c>
      <c r="O31" s="120">
        <v>37</v>
      </c>
      <c r="P31" s="120">
        <v>554</v>
      </c>
      <c r="Q31" s="126">
        <f t="shared" si="2"/>
        <v>40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8589</v>
      </c>
      <c r="G32">
        <v>173</v>
      </c>
      <c r="H32">
        <v>435</v>
      </c>
      <c r="I32">
        <v>9291.664323654</v>
      </c>
      <c r="J32">
        <v>9281.498370414</v>
      </c>
      <c r="K32">
        <f t="shared" si="0"/>
        <v>33</v>
      </c>
      <c r="L32" t="s">
        <v>195</v>
      </c>
      <c r="M32" s="120">
        <v>4228</v>
      </c>
      <c r="N32" s="120">
        <v>4</v>
      </c>
      <c r="O32" s="120">
        <v>83</v>
      </c>
      <c r="P32" s="120">
        <v>273</v>
      </c>
      <c r="Q32" s="126">
        <f t="shared" si="2"/>
        <v>87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5938</v>
      </c>
      <c r="G33">
        <v>61</v>
      </c>
      <c r="H33">
        <v>355</v>
      </c>
      <c r="I33">
        <v>8438.666337537</v>
      </c>
      <c r="J33">
        <v>8431.998517552</v>
      </c>
      <c r="K33">
        <f t="shared" si="0"/>
        <v>-339</v>
      </c>
      <c r="L33" t="s">
        <v>196</v>
      </c>
      <c r="M33" s="120">
        <v>5728</v>
      </c>
      <c r="N33" s="120">
        <v>7</v>
      </c>
      <c r="O33" s="120">
        <v>234</v>
      </c>
      <c r="P33" s="120">
        <v>145</v>
      </c>
      <c r="Q33" s="126">
        <f t="shared" si="2"/>
        <v>241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17997</v>
      </c>
      <c r="G34">
        <v>208</v>
      </c>
      <c r="H34">
        <v>1324</v>
      </c>
      <c r="I34">
        <v>23977.32592167</v>
      </c>
      <c r="J34">
        <v>23949.495610555</v>
      </c>
      <c r="K34">
        <f aca="true" t="shared" si="3" ref="K34:K65">+B34-LEFT(L34,5)</f>
        <v>-289</v>
      </c>
      <c r="L34" t="s">
        <v>197</v>
      </c>
      <c r="M34" s="120">
        <v>27090</v>
      </c>
      <c r="N34" s="120">
        <v>44</v>
      </c>
      <c r="O34" s="120">
        <v>657</v>
      </c>
      <c r="P34" s="120">
        <v>4054</v>
      </c>
      <c r="Q34" s="126">
        <f t="shared" si="2"/>
        <v>701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27090</v>
      </c>
      <c r="G35">
        <v>701</v>
      </c>
      <c r="H35">
        <v>4054</v>
      </c>
      <c r="I35">
        <v>31824.331151596</v>
      </c>
      <c r="J35">
        <v>31796.994323363</v>
      </c>
      <c r="K35">
        <f t="shared" si="3"/>
        <v>-6</v>
      </c>
      <c r="L35" t="s">
        <v>198</v>
      </c>
      <c r="M35" s="120">
        <v>8802</v>
      </c>
      <c r="N35" s="120">
        <v>11</v>
      </c>
      <c r="O35" s="120">
        <v>196</v>
      </c>
      <c r="P35" s="120">
        <v>237</v>
      </c>
      <c r="Q35" s="126">
        <f t="shared" si="2"/>
        <v>207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14374</v>
      </c>
      <c r="G36">
        <v>188</v>
      </c>
      <c r="H36">
        <v>720</v>
      </c>
      <c r="I36">
        <v>18437.666642562</v>
      </c>
      <c r="J36">
        <v>18425.996716596</v>
      </c>
      <c r="K36">
        <f t="shared" si="3"/>
        <v>276</v>
      </c>
      <c r="L36" t="s">
        <v>199</v>
      </c>
      <c r="M36" s="120">
        <v>8271</v>
      </c>
      <c r="N36" s="120">
        <v>6</v>
      </c>
      <c r="O36" s="120">
        <v>150</v>
      </c>
      <c r="P36" s="120">
        <v>474</v>
      </c>
      <c r="Q36" s="126">
        <f t="shared" si="2"/>
        <v>156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5994</v>
      </c>
      <c r="G37">
        <v>65</v>
      </c>
      <c r="H37">
        <v>308</v>
      </c>
      <c r="I37">
        <v>6830.998682091</v>
      </c>
      <c r="J37">
        <v>6829.998828697</v>
      </c>
      <c r="K37">
        <f t="shared" si="3"/>
        <v>276</v>
      </c>
      <c r="L37" t="s">
        <v>200</v>
      </c>
      <c r="M37" s="120">
        <v>8589</v>
      </c>
      <c r="N37" s="120">
        <v>5</v>
      </c>
      <c r="O37" s="120">
        <v>168</v>
      </c>
      <c r="P37" s="120">
        <v>435</v>
      </c>
      <c r="Q37" s="126">
        <f t="shared" si="2"/>
        <v>173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6137</v>
      </c>
      <c r="G38">
        <v>149</v>
      </c>
      <c r="H38">
        <v>402</v>
      </c>
      <c r="I38">
        <v>8621.999884027</v>
      </c>
      <c r="J38">
        <v>8615.498244443</v>
      </c>
      <c r="K38">
        <f t="shared" si="3"/>
        <v>-391</v>
      </c>
      <c r="L38" t="s">
        <v>201</v>
      </c>
      <c r="M38" s="120">
        <v>7747</v>
      </c>
      <c r="N38" s="120">
        <v>7</v>
      </c>
      <c r="O38" s="120">
        <v>135</v>
      </c>
      <c r="P38" s="120">
        <v>214</v>
      </c>
      <c r="Q38" s="126">
        <f t="shared" si="2"/>
        <v>142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8006</v>
      </c>
      <c r="G39">
        <v>145</v>
      </c>
      <c r="H39">
        <v>655</v>
      </c>
      <c r="I39">
        <v>13773.329430233</v>
      </c>
      <c r="J39">
        <v>13757.99767408</v>
      </c>
      <c r="K39">
        <f t="shared" si="3"/>
        <v>-228</v>
      </c>
      <c r="L39" t="s">
        <v>202</v>
      </c>
      <c r="M39" s="120">
        <v>6645</v>
      </c>
      <c r="N39" s="120">
        <v>13</v>
      </c>
      <c r="O39" s="120">
        <v>120</v>
      </c>
      <c r="P39" s="120">
        <v>452</v>
      </c>
      <c r="Q39" s="126">
        <f t="shared" si="2"/>
        <v>133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8271</v>
      </c>
      <c r="G40">
        <v>156</v>
      </c>
      <c r="H40">
        <v>474</v>
      </c>
      <c r="I40">
        <v>10040.993629514</v>
      </c>
      <c r="J40">
        <v>10026.998204847</v>
      </c>
      <c r="K40">
        <f t="shared" si="3"/>
        <v>-62</v>
      </c>
      <c r="L40" t="s">
        <v>203</v>
      </c>
      <c r="M40" s="120">
        <v>6918</v>
      </c>
      <c r="N40" s="120">
        <v>17</v>
      </c>
      <c r="O40" s="120">
        <v>255</v>
      </c>
      <c r="P40" s="120">
        <v>266</v>
      </c>
      <c r="Q40" s="126">
        <f t="shared" si="2"/>
        <v>272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16670</v>
      </c>
      <c r="G41">
        <v>429</v>
      </c>
      <c r="H41">
        <v>1648</v>
      </c>
      <c r="I41">
        <v>19812.999798126</v>
      </c>
      <c r="J41">
        <v>19798.996363452</v>
      </c>
      <c r="K41">
        <f t="shared" si="3"/>
        <v>203</v>
      </c>
      <c r="L41" t="s">
        <v>204</v>
      </c>
      <c r="M41" s="120">
        <v>2971</v>
      </c>
      <c r="N41" s="120">
        <v>1</v>
      </c>
      <c r="O41" s="120">
        <v>6</v>
      </c>
      <c r="P41" s="120">
        <v>523</v>
      </c>
      <c r="Q41" s="126">
        <f t="shared" si="2"/>
        <v>7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6142</v>
      </c>
      <c r="G42">
        <v>165</v>
      </c>
      <c r="H42">
        <v>360</v>
      </c>
      <c r="I42">
        <v>14195.328443185</v>
      </c>
      <c r="J42">
        <v>14178.497452128</v>
      </c>
      <c r="K42">
        <f t="shared" si="3"/>
        <v>30</v>
      </c>
      <c r="L42" t="s">
        <v>205</v>
      </c>
      <c r="M42" s="120">
        <v>20566</v>
      </c>
      <c r="N42" s="120">
        <v>30</v>
      </c>
      <c r="O42" s="120">
        <v>525</v>
      </c>
      <c r="P42" s="120">
        <v>616</v>
      </c>
      <c r="Q42" s="126">
        <f t="shared" si="2"/>
        <v>555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159533</v>
      </c>
      <c r="G43">
        <v>5179</v>
      </c>
      <c r="H43">
        <v>26301</v>
      </c>
      <c r="I43">
        <v>257783.57628888</v>
      </c>
      <c r="J43">
        <v>257478.454838458</v>
      </c>
      <c r="K43">
        <f t="shared" si="3"/>
        <v>329</v>
      </c>
      <c r="L43" t="s">
        <v>206</v>
      </c>
      <c r="M43" s="120">
        <v>5494</v>
      </c>
      <c r="N43" s="120">
        <v>0</v>
      </c>
      <c r="O43" s="120">
        <v>28</v>
      </c>
      <c r="P43" s="120">
        <v>371</v>
      </c>
      <c r="Q43" s="126">
        <f t="shared" si="2"/>
        <v>28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6645</v>
      </c>
      <c r="G44">
        <v>133</v>
      </c>
      <c r="H44">
        <v>452</v>
      </c>
      <c r="I44">
        <v>8965.333135058</v>
      </c>
      <c r="J44">
        <v>8958.998604755</v>
      </c>
      <c r="K44">
        <f t="shared" si="3"/>
        <v>-85</v>
      </c>
      <c r="L44" t="s">
        <v>207</v>
      </c>
      <c r="M44" s="120">
        <v>6142</v>
      </c>
      <c r="N44" s="120">
        <v>9</v>
      </c>
      <c r="O44" s="120">
        <v>156</v>
      </c>
      <c r="P44" s="120">
        <v>360</v>
      </c>
      <c r="Q44" s="126">
        <f t="shared" si="2"/>
        <v>165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18772</v>
      </c>
      <c r="G45">
        <v>464</v>
      </c>
      <c r="H45">
        <v>1243</v>
      </c>
      <c r="I45">
        <v>20109.996818347</v>
      </c>
      <c r="J45">
        <v>20089.996416127</v>
      </c>
      <c r="K45">
        <f t="shared" si="3"/>
        <v>72</v>
      </c>
      <c r="L45" t="s">
        <v>208</v>
      </c>
      <c r="M45" s="120">
        <v>13112</v>
      </c>
      <c r="N45" s="120">
        <v>19</v>
      </c>
      <c r="O45" s="120">
        <v>174</v>
      </c>
      <c r="P45" s="120">
        <v>338</v>
      </c>
      <c r="Q45" s="126">
        <f t="shared" si="2"/>
        <v>193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7049</v>
      </c>
      <c r="G46">
        <v>204</v>
      </c>
      <c r="H46">
        <v>425</v>
      </c>
      <c r="I46">
        <v>9342.332144287</v>
      </c>
      <c r="J46">
        <v>9333.498379493</v>
      </c>
      <c r="K46">
        <f t="shared" si="3"/>
        <v>-541</v>
      </c>
      <c r="L46" t="s">
        <v>209</v>
      </c>
      <c r="M46" s="120">
        <v>11239</v>
      </c>
      <c r="N46" s="120">
        <v>7</v>
      </c>
      <c r="O46" s="120">
        <v>78</v>
      </c>
      <c r="P46" s="120">
        <v>545</v>
      </c>
      <c r="Q46" s="126">
        <f t="shared" si="2"/>
        <v>85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4640</v>
      </c>
      <c r="G47">
        <v>178</v>
      </c>
      <c r="H47">
        <v>320</v>
      </c>
      <c r="I47">
        <v>6318.996045762</v>
      </c>
      <c r="J47">
        <v>6309.998732171</v>
      </c>
      <c r="K47">
        <f t="shared" si="3"/>
        <v>-482</v>
      </c>
      <c r="L47" t="s">
        <v>210</v>
      </c>
      <c r="M47" s="120">
        <v>4866</v>
      </c>
      <c r="N47" s="120">
        <v>8</v>
      </c>
      <c r="O47" s="120">
        <v>75</v>
      </c>
      <c r="P47" s="120">
        <v>227</v>
      </c>
      <c r="Q47" s="126">
        <f t="shared" si="2"/>
        <v>83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7266</v>
      </c>
      <c r="G48">
        <v>140</v>
      </c>
      <c r="H48">
        <v>409</v>
      </c>
      <c r="I48">
        <v>8334.666333431</v>
      </c>
      <c r="J48">
        <v>8327.998499039</v>
      </c>
      <c r="K48">
        <f t="shared" si="3"/>
        <v>-370</v>
      </c>
      <c r="L48" t="s">
        <v>211</v>
      </c>
      <c r="M48" s="120">
        <v>7213</v>
      </c>
      <c r="N48" s="120">
        <v>4</v>
      </c>
      <c r="O48" s="120">
        <v>125</v>
      </c>
      <c r="P48" s="120">
        <v>601</v>
      </c>
      <c r="Q48" s="126">
        <f t="shared" si="2"/>
        <v>129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12595</v>
      </c>
      <c r="G49">
        <v>234</v>
      </c>
      <c r="H49">
        <v>686</v>
      </c>
      <c r="I49">
        <v>14293.66572624</v>
      </c>
      <c r="J49">
        <v>14281.497470504</v>
      </c>
      <c r="K49">
        <f t="shared" si="3"/>
        <v>-327</v>
      </c>
      <c r="L49" t="s">
        <v>212</v>
      </c>
      <c r="M49" s="120">
        <v>15884</v>
      </c>
      <c r="N49" s="120">
        <v>6</v>
      </c>
      <c r="O49" s="120">
        <v>83</v>
      </c>
      <c r="P49" s="120">
        <v>1166</v>
      </c>
      <c r="Q49" s="126">
        <f t="shared" si="2"/>
        <v>89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14011</v>
      </c>
      <c r="G50">
        <v>480</v>
      </c>
      <c r="H50">
        <v>1083</v>
      </c>
      <c r="I50">
        <v>18690.994651738</v>
      </c>
      <c r="J50">
        <v>18669.996759507</v>
      </c>
      <c r="K50">
        <f t="shared" si="3"/>
        <v>-234</v>
      </c>
      <c r="L50" t="s">
        <v>213</v>
      </c>
      <c r="M50" s="120">
        <v>18772</v>
      </c>
      <c r="N50" s="120">
        <v>23</v>
      </c>
      <c r="O50" s="120">
        <v>441</v>
      </c>
      <c r="P50" s="120">
        <v>1243</v>
      </c>
      <c r="Q50" s="126">
        <f t="shared" si="2"/>
        <v>464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6635</v>
      </c>
      <c r="G51">
        <v>94</v>
      </c>
      <c r="H51">
        <v>361</v>
      </c>
      <c r="I51">
        <v>9196.994674876</v>
      </c>
      <c r="J51">
        <v>9184.498353204</v>
      </c>
      <c r="K51">
        <f t="shared" si="3"/>
        <v>64</v>
      </c>
      <c r="L51" t="s">
        <v>214</v>
      </c>
      <c r="M51" s="120">
        <v>10078</v>
      </c>
      <c r="N51" s="120">
        <v>10</v>
      </c>
      <c r="O51" s="120">
        <v>260</v>
      </c>
      <c r="P51" s="120">
        <v>308</v>
      </c>
      <c r="Q51" s="126">
        <f t="shared" si="2"/>
        <v>270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11718</v>
      </c>
      <c r="G52">
        <v>342</v>
      </c>
      <c r="H52">
        <v>951</v>
      </c>
      <c r="I52">
        <v>14832.660369493</v>
      </c>
      <c r="J52">
        <v>14814.49756151</v>
      </c>
      <c r="K52">
        <f t="shared" si="3"/>
        <v>15</v>
      </c>
      <c r="L52" t="s">
        <v>215</v>
      </c>
      <c r="M52" s="120">
        <v>26219</v>
      </c>
      <c r="N52" s="120">
        <v>17</v>
      </c>
      <c r="O52" s="120">
        <v>598</v>
      </c>
      <c r="P52" s="120">
        <v>1903</v>
      </c>
      <c r="Q52" s="126">
        <f t="shared" si="2"/>
        <v>615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9839</v>
      </c>
      <c r="G53">
        <v>171</v>
      </c>
      <c r="H53">
        <v>516</v>
      </c>
      <c r="I53">
        <v>11354.662753997</v>
      </c>
      <c r="J53">
        <v>11341.498137371</v>
      </c>
      <c r="K53">
        <f t="shared" si="3"/>
        <v>-363</v>
      </c>
      <c r="L53" t="s">
        <v>216</v>
      </c>
      <c r="M53" s="120">
        <v>16670</v>
      </c>
      <c r="N53" s="120">
        <v>31</v>
      </c>
      <c r="O53" s="120">
        <v>398</v>
      </c>
      <c r="P53" s="120">
        <v>1648</v>
      </c>
      <c r="Q53" s="126">
        <f t="shared" si="2"/>
        <v>429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4831</v>
      </c>
      <c r="G54">
        <v>36</v>
      </c>
      <c r="H54">
        <v>590</v>
      </c>
      <c r="I54">
        <v>7456.997853597</v>
      </c>
      <c r="J54">
        <v>7456.498642124</v>
      </c>
      <c r="K54">
        <f t="shared" si="3"/>
        <v>-331</v>
      </c>
      <c r="L54" t="s">
        <v>217</v>
      </c>
      <c r="M54" s="120">
        <v>6635</v>
      </c>
      <c r="N54" s="120">
        <v>2</v>
      </c>
      <c r="O54" s="120">
        <v>92</v>
      </c>
      <c r="P54" s="120">
        <v>361</v>
      </c>
      <c r="Q54" s="126">
        <f t="shared" si="2"/>
        <v>94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5494</v>
      </c>
      <c r="G55">
        <v>28</v>
      </c>
      <c r="H55">
        <v>371</v>
      </c>
      <c r="I55">
        <v>7007.99985732</v>
      </c>
      <c r="J55">
        <v>7002.998857632</v>
      </c>
      <c r="K55">
        <f t="shared" si="3"/>
        <v>-181</v>
      </c>
      <c r="L55" t="s">
        <v>218</v>
      </c>
      <c r="M55" s="120">
        <v>14374</v>
      </c>
      <c r="N55" s="120">
        <v>5</v>
      </c>
      <c r="O55" s="120">
        <v>183</v>
      </c>
      <c r="P55" s="120">
        <v>720</v>
      </c>
      <c r="Q55" s="126">
        <f t="shared" si="2"/>
        <v>188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5390</v>
      </c>
      <c r="G56">
        <v>31</v>
      </c>
      <c r="H56">
        <v>449</v>
      </c>
      <c r="I56">
        <v>7249.665686019</v>
      </c>
      <c r="J56">
        <v>7242.498602002</v>
      </c>
      <c r="K56">
        <f t="shared" si="3"/>
        <v>27</v>
      </c>
      <c r="L56" t="s">
        <v>219</v>
      </c>
      <c r="M56" s="120">
        <v>11718</v>
      </c>
      <c r="N56" s="120">
        <v>7</v>
      </c>
      <c r="O56" s="120">
        <v>335</v>
      </c>
      <c r="P56" s="120">
        <v>951</v>
      </c>
      <c r="Q56" s="126">
        <f t="shared" si="2"/>
        <v>342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37993</v>
      </c>
      <c r="G57">
        <v>997</v>
      </c>
      <c r="H57">
        <v>5380</v>
      </c>
      <c r="I57">
        <v>44696.979873421</v>
      </c>
      <c r="J57">
        <v>44640.492134384</v>
      </c>
      <c r="K57">
        <f t="shared" si="3"/>
        <v>144</v>
      </c>
      <c r="L57" t="s">
        <v>220</v>
      </c>
      <c r="M57" s="120">
        <v>5994</v>
      </c>
      <c r="N57" s="120">
        <v>5</v>
      </c>
      <c r="O57" s="120">
        <v>60</v>
      </c>
      <c r="P57" s="120">
        <v>308</v>
      </c>
      <c r="Q57" s="126">
        <f t="shared" si="2"/>
        <v>65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21016</v>
      </c>
      <c r="G58">
        <v>679</v>
      </c>
      <c r="H58">
        <v>687</v>
      </c>
      <c r="I58">
        <v>22617.654391242</v>
      </c>
      <c r="J58">
        <v>22587.495965689</v>
      </c>
      <c r="K58">
        <f t="shared" si="3"/>
        <v>-446</v>
      </c>
      <c r="L58" t="s">
        <v>221</v>
      </c>
      <c r="M58" s="120">
        <v>7774</v>
      </c>
      <c r="N58" s="120">
        <v>13</v>
      </c>
      <c r="O58" s="120">
        <v>226</v>
      </c>
      <c r="P58" s="120">
        <v>236</v>
      </c>
      <c r="Q58" s="126">
        <f t="shared" si="2"/>
        <v>239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5728</v>
      </c>
      <c r="G59">
        <v>241</v>
      </c>
      <c r="H59">
        <v>145</v>
      </c>
      <c r="I59">
        <v>7481.996660135</v>
      </c>
      <c r="J59">
        <v>7472.498645032</v>
      </c>
      <c r="K59">
        <f t="shared" si="3"/>
        <v>-309</v>
      </c>
      <c r="L59" t="s">
        <v>222</v>
      </c>
      <c r="M59" s="120">
        <v>8279</v>
      </c>
      <c r="N59" s="120">
        <v>6</v>
      </c>
      <c r="O59" s="120">
        <v>132</v>
      </c>
      <c r="P59" s="120">
        <v>349</v>
      </c>
      <c r="Q59" s="126">
        <f t="shared" si="2"/>
        <v>138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6918</v>
      </c>
      <c r="G60">
        <v>272</v>
      </c>
      <c r="H60">
        <v>266</v>
      </c>
      <c r="I60">
        <v>12613.66560101</v>
      </c>
      <c r="J60">
        <v>12602.4977683</v>
      </c>
      <c r="K60">
        <f t="shared" si="3"/>
        <v>-247</v>
      </c>
      <c r="L60" t="s">
        <v>223</v>
      </c>
      <c r="M60" s="120">
        <v>5390</v>
      </c>
      <c r="N60" s="120">
        <v>5</v>
      </c>
      <c r="O60" s="120">
        <v>26</v>
      </c>
      <c r="P60" s="120">
        <v>449</v>
      </c>
      <c r="Q60" s="126">
        <f t="shared" si="2"/>
        <v>31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20566</v>
      </c>
      <c r="G61">
        <v>555</v>
      </c>
      <c r="H61">
        <v>616</v>
      </c>
      <c r="I61">
        <v>25283.980868549</v>
      </c>
      <c r="J61">
        <v>25246.995544025</v>
      </c>
      <c r="K61">
        <f t="shared" si="3"/>
        <v>-296</v>
      </c>
      <c r="L61" t="s">
        <v>224</v>
      </c>
      <c r="M61" s="120">
        <v>14537</v>
      </c>
      <c r="N61" s="120">
        <v>8</v>
      </c>
      <c r="O61" s="120">
        <v>309</v>
      </c>
      <c r="P61" s="120">
        <v>733</v>
      </c>
      <c r="Q61" s="126">
        <f t="shared" si="2"/>
        <v>317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7774</v>
      </c>
      <c r="G62">
        <v>239</v>
      </c>
      <c r="H62">
        <v>236</v>
      </c>
      <c r="I62">
        <v>13278.992473089</v>
      </c>
      <c r="J62">
        <v>13260.997586909</v>
      </c>
      <c r="K62">
        <f t="shared" si="3"/>
        <v>-92</v>
      </c>
      <c r="L62" t="s">
        <v>225</v>
      </c>
      <c r="M62" s="120">
        <v>7944</v>
      </c>
      <c r="N62" s="120">
        <v>4</v>
      </c>
      <c r="O62" s="120">
        <v>51</v>
      </c>
      <c r="P62" s="120">
        <v>862</v>
      </c>
      <c r="Q62" s="126">
        <f t="shared" si="2"/>
        <v>55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34385</v>
      </c>
      <c r="G63">
        <v>1003</v>
      </c>
      <c r="H63">
        <v>1183</v>
      </c>
      <c r="I63">
        <v>56695.6345737</v>
      </c>
      <c r="J63">
        <v>56619.490089544</v>
      </c>
      <c r="K63">
        <f t="shared" si="3"/>
        <v>-756</v>
      </c>
      <c r="L63" t="s">
        <v>226</v>
      </c>
      <c r="M63" s="120">
        <v>159533</v>
      </c>
      <c r="N63" s="120">
        <v>400</v>
      </c>
      <c r="O63" s="120">
        <v>4779</v>
      </c>
      <c r="P63" s="120">
        <v>26301</v>
      </c>
      <c r="Q63" s="126">
        <f t="shared" si="2"/>
        <v>5179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7747</v>
      </c>
      <c r="G64">
        <v>142</v>
      </c>
      <c r="H64">
        <v>214</v>
      </c>
      <c r="I64">
        <v>25622.981121519</v>
      </c>
      <c r="J64">
        <v>25585.495304957</v>
      </c>
      <c r="K64">
        <f t="shared" si="3"/>
        <v>-411</v>
      </c>
      <c r="L64" t="s">
        <v>227</v>
      </c>
      <c r="M64" s="120">
        <v>37993</v>
      </c>
      <c r="N64" s="120">
        <v>39</v>
      </c>
      <c r="O64" s="120">
        <v>958</v>
      </c>
      <c r="P64" s="120">
        <v>5380</v>
      </c>
      <c r="Q64" s="126">
        <f t="shared" si="2"/>
        <v>997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10078</v>
      </c>
      <c r="G65">
        <v>270</v>
      </c>
      <c r="H65">
        <v>308</v>
      </c>
      <c r="I65">
        <v>12731.327881102</v>
      </c>
      <c r="J65">
        <v>12715.497788132</v>
      </c>
      <c r="K65">
        <f t="shared" si="3"/>
        <v>-264</v>
      </c>
      <c r="L65" t="s">
        <v>228</v>
      </c>
      <c r="M65" s="120">
        <v>8381</v>
      </c>
      <c r="N65" s="120">
        <v>13</v>
      </c>
      <c r="O65" s="120">
        <v>55</v>
      </c>
      <c r="P65" s="120">
        <v>837</v>
      </c>
      <c r="Q65" s="126">
        <f t="shared" si="2"/>
        <v>68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EPIDEMIOLOGIA</cp:lastModifiedBy>
  <cp:lastPrinted>2012-07-17T19:53:27Z</cp:lastPrinted>
  <dcterms:created xsi:type="dcterms:W3CDTF">2012-07-17T16:53:20Z</dcterms:created>
  <dcterms:modified xsi:type="dcterms:W3CDTF">2023-11-22T22:14:05Z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