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<sst xmlns="http://schemas.openxmlformats.org/spreadsheetml/2006/main" count="755" uniqueCount="254">
  <si>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</si>
  <si>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</si>
  <si>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</si>
  <si>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</si>
  <si>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</si>
  <si>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</si>
  <si>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</si>
  <si>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</si>
  <si>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</si>
  <si>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</si>
  <si>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</si>
  <si>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</si>
  <si>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</si>
  <si>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</si>
  <si>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</si>
  <si>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</si>
  <si>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</si>
  <si>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</si>
  <si>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</si>
  <si>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</si>
  <si>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</si>
  <si>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</si>
  <si>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</si>
  <si>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</si>
  <si>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</si>
  <si>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</si>
  <si>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</si>
  <si>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</si>
  <si>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</si>
  <si>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</si>
  <si>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</si>
  <si>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</si>
  <si>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</si>
  <si>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</si>
  <si>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</si>
  <si>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</si>
  <si>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</si>
  <si>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</si>
  <si>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</si>
  <si>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</si>
  <si>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</si>
  <si>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</si>
  <si>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</si>
  <si>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</si>
  <si>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</si>
  <si>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</si>
  <si>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</si>
  <si>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</si>
  <si>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</si>
  <si>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</si>
  <si>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</si>
  <si>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</si>
  <si>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</si>
  <si>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</si>
  <si>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</si>
  <si>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</si>
  <si>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</si>
  <si>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</si>
  <si>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</si>
  <si>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</si>
  <si>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</si>
  <si>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</si>
  <si>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</si>
  <si>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</si>
  <si>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</si>
  <si>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</si>
  <si>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</si>
  <si>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</si>
  <si>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</si>
  <si>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</si>
  <si>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</si>
  <si>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</si>
  <si>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</si>
  <si>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</si>
  <si>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</si>
  <si>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</si>
  <si>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</si>
  <si>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</si>
  <si>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</si>
  <si>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</si>
  <si>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</si>
  <si>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</si>
  <si>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</si>
  <si>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</si>
  <si>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</si>
  <si>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</si>
  <si>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</si>
  <si>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</si>
  <si>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</si>
  <si>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</si>
  <si>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</si>
  <si>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</si>
  <si>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</si>
  <si>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</si>
  <si>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</si>
  <si>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</si>
  <si>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</si>
  <si>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</si>
  <si>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</si>
  <si>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</si>
  <si>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</si>
  <si>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</si>
  <si>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</si>
  <si>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</si>
  <si>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</si>
  <si>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</si>
  <si>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</si>
  <si>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</si>
  <si>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</si>
  <si>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</si>
  <si>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</si>
  <si>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</si>
  <si>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</si>
  <si>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</si>
  <si>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</si>
  <si>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</si>
  <si>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</si>
  <si>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</si>
  <si>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</si>
  <si>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</si>
  <si>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</si>
  <si>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</si>
  <si>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</si>
  <si>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</si>
  <si>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</si>
  <si>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</si>
  <si>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</si>
  <si>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</si>
  <si>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</si>
  <si>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</si>
  <si>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</si>
  <si>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</si>
  <si>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</si>
  <si>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</si>
  <si>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</si>
  <si>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</si>
  <si>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</si>
  <si>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</si>
  <si>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</si>
  <si>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</si>
  <si>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</si>
  <si>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</si>
  <si>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</si>
  <si>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</si>
  <si>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</si>
  <si>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</si>
  <si>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</si>
  <si>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</si>
  <si>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</si>
  <si>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</si>
  <si>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</si>
  <si>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</si>
  <si>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</si>
  <si>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</si>
  <si>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</si>
  <si>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</si>
  <si>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</si>
  <si>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</si>
  <si>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</si>
  <si>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</si>
  <si>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</si>
  <si>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</si>
  <si>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</si>
  <si>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</si>
  <si>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</si>
  <si>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</si>
  <si>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</si>
  <si>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</si>
  <si>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</si>
  <si>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</si>
  <si>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</si>
  <si>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</si>
  <si>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</si>
  <si>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</si>
  <si>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</si>
  <si>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</si>
  <si>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</si>
  <si>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</si>
  <si>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</si>
  <si>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</si>
  <si>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</si>
  <si>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</si>
  <si>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</si>
  <si>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</si>
  <si>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</si>
  <si>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</si>
  <si>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</si>
  <si>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</si>
  <si>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</si>
  <si>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</si>
  <si>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</si>
  <si>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</si>
  <si>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</si>
  <si>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</si>
  <si>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</si>
  <si>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</si>
  <si>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</si>
  <si>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</si>
  <si>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</si>
  <si>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</si>
  <si>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</si>
  <si>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</si>
  <si>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</si>
  <si>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</si>
  <si>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</si>
  <si>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</si>
  <si>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</si>
  <si>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</si>
  <si>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</si>
  <si>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</si>
  <si>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</si>
  <si>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</si>
  <si>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</si>
  <si>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</si>
  <si>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</si>
  <si>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</si>
  <si>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</si>
  <si>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</si>
  <si>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</si>
  <si>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</si>
  <si>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</si>
  <si>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</si>
  <si>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</si>
  <si>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</si>
  <si>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</si>
  <si>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</si>
  <si>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</si>
  <si>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</si>
  <si>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</si>
  <si>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</si>
  <si>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</si>
  <si>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</si>
  <si>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</si>
  <si>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</si>
  <si>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</si>
  <si>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</si>
  <si>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</si>
  <si>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</si>
  <si>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</si>
  <si>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</si>
  <si>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</si>
  <si>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</si>
  <si>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</si>
  <si>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</si>
  <si>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</si>
  <si>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</si>
  <si>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</si>
  <si>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</si>
  <si>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</si>
  <si>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</si>
  <si>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</si>
  <si>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Sep2023</t>
  </si>
  <si>
    <t>CONTRIB Sep2023</t>
  </si>
  <si>
    <t>EXCEPCION Sep2023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</si>
</sst>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245</v>
      </c>
      <c r="G2" s="71" t="s">
        <v>236</v>
      </c>
      <c r="H2" s="72" t="s">
        <v>160</v>
      </c>
      <c r="I2" s="73" t="s">
        <v>251</v>
      </c>
      <c r="J2" s="73" t="s">
        <v>242</v>
      </c>
      <c r="K2" s="70" t="s">
        <v>160</v>
      </c>
      <c r="L2" s="71" t="s">
        <v>252</v>
      </c>
      <c r="M2" s="30" t="s">
        <v>243</v>
      </c>
      <c r="N2" s="72" t="s">
        <v>160</v>
      </c>
      <c r="O2" s="73" t="s">
        <v>253</v>
      </c>
      <c r="P2" s="73" t="s">
        <v>244</v>
      </c>
      <c r="Q2" s="70" t="s">
        <v>160</v>
      </c>
      <c r="R2" s="71" t="s">
        <v>246</v>
      </c>
      <c r="S2" s="30" t="s">
        <v>239</v>
      </c>
      <c r="T2" s="72" t="s">
        <v>160</v>
      </c>
      <c r="U2" s="73" t="s">
        <v>247</v>
      </c>
      <c r="V2" s="30" t="s">
        <v>240</v>
      </c>
      <c r="W2" s="70" t="s">
        <v>160</v>
      </c>
      <c r="X2" s="74" t="s">
        <v>248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4857</v>
      </c>
      <c r="J3" s="4">
        <v>4832</v>
      </c>
      <c r="K3" s="81">
        <f>(I3/J3)-1</f>
        <v>0.005173841059602724</v>
      </c>
      <c r="L3" s="78">
        <v>233</v>
      </c>
      <c r="M3" s="4">
        <v>241</v>
      </c>
      <c r="N3" s="79">
        <f>(L3/M3)-1</f>
        <v>-0.03319502074688796</v>
      </c>
      <c r="O3" s="82">
        <v>84</v>
      </c>
      <c r="P3" s="5">
        <v>76</v>
      </c>
      <c r="Q3" s="81">
        <f aca="true" t="shared" si="0" ref="Q3:Q8">(O3/P3)-1</f>
        <v>0.10526315789473695</v>
      </c>
      <c r="R3" s="83">
        <f aca="true" t="shared" si="1" ref="R3:S34">I3+L3+O3</f>
        <v>5174</v>
      </c>
      <c r="S3" s="83">
        <f t="shared" si="1"/>
        <v>5149</v>
      </c>
      <c r="T3" s="79">
        <f>(R3/S3)-1</f>
        <v>0.004855311711011945</v>
      </c>
      <c r="U3" s="84">
        <f>IF((R3/F3)&gt;1,1,R3/F3)</f>
        <v>0.9299065420560748</v>
      </c>
      <c r="V3" s="23">
        <v>0.9264123785534365</v>
      </c>
      <c r="W3" s="81">
        <f>(U3/V3)-1</f>
        <v>0.003771715041301915</v>
      </c>
      <c r="X3" s="104">
        <f>SUM(U3:U5)/3</f>
        <v>0.9062387815803339</v>
      </c>
      <c r="Y3" s="105">
        <f>SUM(V3:V5)/3</f>
        <v>0.8991583266775933</v>
      </c>
      <c r="Z3" s="106">
        <f>(X3/Y3)-1</f>
        <v>0.007874536322099113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26204</v>
      </c>
      <c r="J4" s="9">
        <v>26163</v>
      </c>
      <c r="K4" s="51">
        <f aca="true" t="shared" si="3" ref="K4:K66">(I4/J4)-1</f>
        <v>0.0015670985743225785</v>
      </c>
      <c r="L4" s="48">
        <v>1888</v>
      </c>
      <c r="M4" s="9">
        <v>1829</v>
      </c>
      <c r="N4" s="33">
        <f aca="true" t="shared" si="4" ref="N4:N66">(L4/M4)-1</f>
        <v>0.032258064516129004</v>
      </c>
      <c r="O4" s="54">
        <v>615</v>
      </c>
      <c r="P4" s="10">
        <v>598</v>
      </c>
      <c r="Q4" s="51">
        <f t="shared" si="0"/>
        <v>0.028428093645485042</v>
      </c>
      <c r="R4" s="59">
        <f t="shared" si="1"/>
        <v>28707</v>
      </c>
      <c r="S4" s="10">
        <f t="shared" si="1"/>
        <v>28590</v>
      </c>
      <c r="T4" s="33">
        <f>(R4/S4)-1</f>
        <v>0.004092339979013593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8305</v>
      </c>
      <c r="J5" s="14">
        <v>8080</v>
      </c>
      <c r="K5" s="52">
        <f t="shared" si="3"/>
        <v>0.027846534653465316</v>
      </c>
      <c r="L5" s="49">
        <v>312</v>
      </c>
      <c r="M5" s="14">
        <v>334</v>
      </c>
      <c r="N5" s="34">
        <f t="shared" si="4"/>
        <v>-0.06586826347305386</v>
      </c>
      <c r="O5" s="55">
        <v>138</v>
      </c>
      <c r="P5" s="15">
        <v>134</v>
      </c>
      <c r="Q5" s="52">
        <f t="shared" si="0"/>
        <v>0.029850746268656803</v>
      </c>
      <c r="R5" s="60">
        <f t="shared" si="1"/>
        <v>8755</v>
      </c>
      <c r="S5" s="15">
        <f t="shared" si="1"/>
        <v>8548</v>
      </c>
      <c r="T5" s="34">
        <f aca="true" t="shared" si="6" ref="T5:T68">(R5/S5)-1</f>
        <v>0.02421619092185301</v>
      </c>
      <c r="U5" s="58">
        <f aca="true" t="shared" si="7" ref="U5:U66">IF((R5/F5)&gt;1,1,R5/F5)</f>
        <v>0.7888098026849266</v>
      </c>
      <c r="V5" s="24">
        <v>0.7710626014793434</v>
      </c>
      <c r="W5" s="52">
        <f t="shared" si="5"/>
        <v>0.02301655037027328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239634</v>
      </c>
      <c r="J6" s="4">
        <v>238274</v>
      </c>
      <c r="K6" s="81">
        <f t="shared" si="3"/>
        <v>0.005707714647842366</v>
      </c>
      <c r="L6" s="78">
        <v>176603</v>
      </c>
      <c r="M6" s="4">
        <v>177730</v>
      </c>
      <c r="N6" s="79">
        <f t="shared" si="4"/>
        <v>-0.006341079165025576</v>
      </c>
      <c r="O6" s="82">
        <v>14577</v>
      </c>
      <c r="P6" s="5">
        <v>13866</v>
      </c>
      <c r="Q6" s="81">
        <f t="shared" si="0"/>
        <v>0.05127650367806136</v>
      </c>
      <c r="R6" s="83">
        <f t="shared" si="1"/>
        <v>430814</v>
      </c>
      <c r="S6" s="5">
        <f t="shared" si="1"/>
        <v>429870</v>
      </c>
      <c r="T6" s="79">
        <f t="shared" si="6"/>
        <v>0.0021960127480400438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0.8037051970872815</v>
      </c>
      <c r="Y6" s="105">
        <f>SUM(V6:V11)/6</f>
        <v>0.8049459050618385</v>
      </c>
      <c r="Z6" s="106">
        <f>(X6/Y6)-1</f>
        <v>-0.0015413557193780791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9413</v>
      </c>
      <c r="J7" s="9">
        <v>9423</v>
      </c>
      <c r="K7" s="51">
        <f t="shared" si="3"/>
        <v>-0.001061233152923724</v>
      </c>
      <c r="L7" s="48">
        <v>1156</v>
      </c>
      <c r="M7" s="9">
        <v>1174</v>
      </c>
      <c r="N7" s="33">
        <f t="shared" si="4"/>
        <v>-0.015332197614991494</v>
      </c>
      <c r="O7" s="54">
        <v>34</v>
      </c>
      <c r="P7" s="10">
        <v>25</v>
      </c>
      <c r="Q7" s="51">
        <f t="shared" si="0"/>
        <v>0.3600000000000001</v>
      </c>
      <c r="R7" s="59">
        <f t="shared" si="1"/>
        <v>10603</v>
      </c>
      <c r="S7" s="10">
        <f t="shared" si="1"/>
        <v>10622</v>
      </c>
      <c r="T7" s="33">
        <f t="shared" si="6"/>
        <v>-0.0017887403502164778</v>
      </c>
      <c r="U7" s="57">
        <f t="shared" si="7"/>
        <v>0.6914699360897353</v>
      </c>
      <c r="V7" s="22">
        <v>0.6935231130843562</v>
      </c>
      <c r="W7" s="51">
        <f t="shared" si="5"/>
        <v>-0.002960502621880412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7561</v>
      </c>
      <c r="J8" s="9">
        <v>7657</v>
      </c>
      <c r="K8" s="51">
        <f t="shared" si="3"/>
        <v>-0.01253754734230117</v>
      </c>
      <c r="L8" s="48">
        <v>545</v>
      </c>
      <c r="M8" s="9">
        <v>496</v>
      </c>
      <c r="N8" s="33">
        <f t="shared" si="4"/>
        <v>0.09879032258064524</v>
      </c>
      <c r="O8" s="54">
        <v>40</v>
      </c>
      <c r="P8" s="10">
        <v>38</v>
      </c>
      <c r="Q8" s="51">
        <f t="shared" si="0"/>
        <v>0.05263157894736836</v>
      </c>
      <c r="R8" s="59">
        <f t="shared" si="1"/>
        <v>8146</v>
      </c>
      <c r="S8" s="10">
        <f t="shared" si="1"/>
        <v>8191</v>
      </c>
      <c r="T8" s="33">
        <f t="shared" si="6"/>
        <v>-0.005493834696618238</v>
      </c>
      <c r="U8" s="57">
        <f t="shared" si="7"/>
        <v>0.8202597925687242</v>
      </c>
      <c r="V8" s="22">
        <v>0.8257056451612903</v>
      </c>
      <c r="W8" s="51">
        <f t="shared" si="5"/>
        <v>-0.00659539222540062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2972</v>
      </c>
      <c r="J9" s="9">
        <v>3014</v>
      </c>
      <c r="K9" s="51">
        <f t="shared" si="3"/>
        <v>-0.013934970139349745</v>
      </c>
      <c r="L9" s="48">
        <v>505</v>
      </c>
      <c r="M9" s="9">
        <v>436</v>
      </c>
      <c r="N9" s="33">
        <f t="shared" si="4"/>
        <v>0.15825688073394506</v>
      </c>
      <c r="O9" s="54">
        <v>7</v>
      </c>
      <c r="P9" s="10">
        <v>6</v>
      </c>
      <c r="Q9" s="51">
        <v>0</v>
      </c>
      <c r="R9" s="59">
        <f t="shared" si="1"/>
        <v>3484</v>
      </c>
      <c r="S9" s="10">
        <f t="shared" si="1"/>
        <v>3456</v>
      </c>
      <c r="T9" s="33">
        <f t="shared" si="6"/>
        <v>0.00810185185185186</v>
      </c>
      <c r="U9" s="57">
        <f t="shared" si="7"/>
        <v>0.8</v>
      </c>
      <c r="V9" s="22">
        <v>0.7944827586206896</v>
      </c>
      <c r="W9" s="51">
        <f t="shared" si="5"/>
        <v>0.006944444444444642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7948</v>
      </c>
      <c r="J10" s="9">
        <v>7930</v>
      </c>
      <c r="K10" s="51">
        <f t="shared" si="3"/>
        <v>0.0022698612862548373</v>
      </c>
      <c r="L10" s="48">
        <v>863</v>
      </c>
      <c r="M10" s="9">
        <v>881</v>
      </c>
      <c r="N10" s="33">
        <f t="shared" si="4"/>
        <v>-0.020431328036322416</v>
      </c>
      <c r="O10" s="54">
        <v>54</v>
      </c>
      <c r="P10" s="10">
        <v>50</v>
      </c>
      <c r="Q10" s="51">
        <f aca="true" t="shared" si="8" ref="Q10:Q29">(O10/P10)-1</f>
        <v>0.08000000000000007</v>
      </c>
      <c r="R10" s="59">
        <f t="shared" si="1"/>
        <v>8865</v>
      </c>
      <c r="S10" s="10">
        <f t="shared" si="1"/>
        <v>8861</v>
      </c>
      <c r="T10" s="33">
        <f t="shared" si="6"/>
        <v>0.0004514163186999376</v>
      </c>
      <c r="U10" s="57">
        <f t="shared" si="7"/>
        <v>0.6641444411147738</v>
      </c>
      <c r="V10" s="22">
        <v>0.6645916147903698</v>
      </c>
      <c r="W10" s="51">
        <f t="shared" si="5"/>
        <v>-0.0006728548263990053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8402</v>
      </c>
      <c r="J11" s="14">
        <v>8413</v>
      </c>
      <c r="K11" s="52">
        <f t="shared" si="3"/>
        <v>-0.0013075002971592031</v>
      </c>
      <c r="L11" s="49">
        <v>823</v>
      </c>
      <c r="M11" s="14">
        <v>873</v>
      </c>
      <c r="N11" s="34">
        <f t="shared" si="4"/>
        <v>-0.05727376861397482</v>
      </c>
      <c r="O11" s="55">
        <v>68</v>
      </c>
      <c r="P11" s="15">
        <v>51</v>
      </c>
      <c r="Q11" s="52">
        <f t="shared" si="8"/>
        <v>0.33333333333333326</v>
      </c>
      <c r="R11" s="60">
        <f t="shared" si="1"/>
        <v>9293</v>
      </c>
      <c r="S11" s="15">
        <f t="shared" si="1"/>
        <v>9337</v>
      </c>
      <c r="T11" s="34">
        <f t="shared" si="6"/>
        <v>-0.0047124344007710706</v>
      </c>
      <c r="U11" s="58">
        <f t="shared" si="7"/>
        <v>0.8463570127504554</v>
      </c>
      <c r="V11" s="24">
        <v>0.8513722987143247</v>
      </c>
      <c r="W11" s="52">
        <f t="shared" si="5"/>
        <v>-0.005890825871881278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7389</v>
      </c>
      <c r="J12" s="41">
        <v>7435</v>
      </c>
      <c r="K12" s="50">
        <f t="shared" si="3"/>
        <v>-0.006186953597848044</v>
      </c>
      <c r="L12" s="75">
        <v>265</v>
      </c>
      <c r="M12" s="41">
        <v>268</v>
      </c>
      <c r="N12" s="44">
        <f t="shared" si="4"/>
        <v>-0.011194029850746245</v>
      </c>
      <c r="O12" s="53">
        <v>115</v>
      </c>
      <c r="P12" s="42">
        <v>106</v>
      </c>
      <c r="Q12" s="50">
        <f t="shared" si="8"/>
        <v>0.08490566037735858</v>
      </c>
      <c r="R12" s="76">
        <f t="shared" si="1"/>
        <v>7769</v>
      </c>
      <c r="S12" s="42">
        <f t="shared" si="1"/>
        <v>7809</v>
      </c>
      <c r="T12" s="44">
        <f t="shared" si="6"/>
        <v>-0.005122294788065029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0.8904768729189783</v>
      </c>
      <c r="Y12" s="114">
        <f>SUM(V12:V16)/5</f>
        <v>0.8888380068729532</v>
      </c>
      <c r="Z12" s="106">
        <f>(X12/Y12)-1</f>
        <v>0.0018438298467802205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7116</v>
      </c>
      <c r="J13" s="9">
        <v>7152</v>
      </c>
      <c r="K13" s="51">
        <f t="shared" si="3"/>
        <v>-0.005033557046979831</v>
      </c>
      <c r="L13" s="48">
        <v>263</v>
      </c>
      <c r="M13" s="9">
        <v>232</v>
      </c>
      <c r="N13" s="33">
        <f t="shared" si="4"/>
        <v>0.13362068965517238</v>
      </c>
      <c r="O13" s="54">
        <v>88</v>
      </c>
      <c r="P13" s="10">
        <v>92</v>
      </c>
      <c r="Q13" s="51">
        <f t="shared" si="8"/>
        <v>-0.04347826086956519</v>
      </c>
      <c r="R13" s="59">
        <f t="shared" si="1"/>
        <v>7467</v>
      </c>
      <c r="S13" s="10">
        <f t="shared" si="1"/>
        <v>7476</v>
      </c>
      <c r="T13" s="33">
        <f t="shared" si="6"/>
        <v>-0.0012038523274477964</v>
      </c>
      <c r="U13" s="57">
        <f t="shared" si="7"/>
        <v>0.61777115909655</v>
      </c>
      <c r="V13" s="22">
        <v>0.6192842942345924</v>
      </c>
      <c r="W13" s="51">
        <f t="shared" si="5"/>
        <v>-0.002443361073628636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8832</v>
      </c>
      <c r="J14" s="9">
        <v>8788</v>
      </c>
      <c r="K14" s="51">
        <f t="shared" si="3"/>
        <v>0.005006827492034516</v>
      </c>
      <c r="L14" s="48">
        <v>206</v>
      </c>
      <c r="M14" s="9">
        <v>241</v>
      </c>
      <c r="N14" s="33">
        <f t="shared" si="4"/>
        <v>-0.1452282157676349</v>
      </c>
      <c r="O14" s="54">
        <v>207</v>
      </c>
      <c r="P14" s="10">
        <v>198</v>
      </c>
      <c r="Q14" s="51">
        <f t="shared" si="8"/>
        <v>0.045454545454545414</v>
      </c>
      <c r="R14" s="59">
        <f t="shared" si="1"/>
        <v>9245</v>
      </c>
      <c r="S14" s="10">
        <f t="shared" si="1"/>
        <v>9227</v>
      </c>
      <c r="T14" s="33">
        <f t="shared" si="6"/>
        <v>0.0019507965752683099</v>
      </c>
      <c r="U14" s="57">
        <f t="shared" si="7"/>
        <v>0.9639245125638619</v>
      </c>
      <c r="V14" s="22">
        <v>0.96325294915962</v>
      </c>
      <c r="W14" s="51">
        <f t="shared" si="5"/>
        <v>0.0006971828166504324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13100</v>
      </c>
      <c r="J15" s="9">
        <v>13005</v>
      </c>
      <c r="K15" s="51">
        <f t="shared" si="3"/>
        <v>0.007304882737408702</v>
      </c>
      <c r="L15" s="48">
        <v>334</v>
      </c>
      <c r="M15" s="9">
        <v>301</v>
      </c>
      <c r="N15" s="33">
        <f t="shared" si="4"/>
        <v>0.10963455149501655</v>
      </c>
      <c r="O15" s="54">
        <v>192</v>
      </c>
      <c r="P15" s="10">
        <v>167</v>
      </c>
      <c r="Q15" s="51">
        <f t="shared" si="8"/>
        <v>0.14970059880239517</v>
      </c>
      <c r="R15" s="59">
        <f t="shared" si="1"/>
        <v>13626</v>
      </c>
      <c r="S15" s="10">
        <f t="shared" si="1"/>
        <v>13473</v>
      </c>
      <c r="T15" s="33">
        <f t="shared" si="6"/>
        <v>0.011356045424181671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14557</v>
      </c>
      <c r="J16" s="90">
        <v>14499</v>
      </c>
      <c r="K16" s="93">
        <f t="shared" si="3"/>
        <v>0.004000275881095305</v>
      </c>
      <c r="L16" s="89">
        <v>727</v>
      </c>
      <c r="M16" s="90">
        <v>608</v>
      </c>
      <c r="N16" s="91">
        <f t="shared" si="4"/>
        <v>0.19572368421052633</v>
      </c>
      <c r="O16" s="94">
        <v>317</v>
      </c>
      <c r="P16" s="95">
        <v>314</v>
      </c>
      <c r="Q16" s="93">
        <f t="shared" si="8"/>
        <v>0.009554140127388644</v>
      </c>
      <c r="R16" s="96">
        <f t="shared" si="1"/>
        <v>15601</v>
      </c>
      <c r="S16" s="95">
        <f t="shared" si="1"/>
        <v>15421</v>
      </c>
      <c r="T16" s="91">
        <f t="shared" si="6"/>
        <v>0.01167239478633042</v>
      </c>
      <c r="U16" s="97">
        <f t="shared" si="7"/>
        <v>0.8706886929344793</v>
      </c>
      <c r="V16" s="98">
        <v>0.8616527909705537</v>
      </c>
      <c r="W16" s="93">
        <f t="shared" si="5"/>
        <v>0.010486708867672334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6910</v>
      </c>
      <c r="J17" s="4">
        <v>6911</v>
      </c>
      <c r="K17" s="81">
        <f t="shared" si="3"/>
        <v>-0.00014469686007811955</v>
      </c>
      <c r="L17" s="78">
        <v>680</v>
      </c>
      <c r="M17" s="4">
        <v>640</v>
      </c>
      <c r="N17" s="79">
        <f t="shared" si="4"/>
        <v>0.0625</v>
      </c>
      <c r="O17" s="82">
        <v>25</v>
      </c>
      <c r="P17" s="5">
        <v>22</v>
      </c>
      <c r="Q17" s="81">
        <v>0</v>
      </c>
      <c r="R17" s="83">
        <f t="shared" si="1"/>
        <v>7615</v>
      </c>
      <c r="S17" s="5">
        <f t="shared" si="1"/>
        <v>7573</v>
      </c>
      <c r="T17" s="79">
        <f t="shared" si="6"/>
        <v>0.005546018750825388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0.9323183095808273</v>
      </c>
      <c r="Y17" s="105">
        <f>SUM(V17:V29)/13</f>
        <v>0.9317162831304302</v>
      </c>
      <c r="Z17" s="106">
        <f>(X17/Y17)-1</f>
        <v>0.0006461478255745945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5821</v>
      </c>
      <c r="J18" s="9">
        <v>5808</v>
      </c>
      <c r="K18" s="51">
        <f t="shared" si="3"/>
        <v>0.002238292011019327</v>
      </c>
      <c r="L18" s="48">
        <v>575</v>
      </c>
      <c r="M18" s="9">
        <v>577</v>
      </c>
      <c r="N18" s="33">
        <f t="shared" si="4"/>
        <v>-0.0034662045060658286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6446</v>
      </c>
      <c r="S18" s="10">
        <f t="shared" si="1"/>
        <v>6433</v>
      </c>
      <c r="T18" s="33">
        <f t="shared" si="6"/>
        <v>0.002020830094823456</v>
      </c>
      <c r="U18" s="57">
        <f t="shared" si="7"/>
        <v>0.888980830230313</v>
      </c>
      <c r="V18" s="22">
        <v>0.888290527478597</v>
      </c>
      <c r="W18" s="51">
        <f t="shared" si="5"/>
        <v>0.0007771137148961937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13453</v>
      </c>
      <c r="J19" s="9">
        <v>13480</v>
      </c>
      <c r="K19" s="51">
        <f t="shared" si="3"/>
        <v>-0.002002967359050478</v>
      </c>
      <c r="L19" s="48">
        <v>583</v>
      </c>
      <c r="M19" s="9">
        <v>572</v>
      </c>
      <c r="N19" s="33">
        <f t="shared" si="4"/>
        <v>0.019230769230769162</v>
      </c>
      <c r="O19" s="54">
        <v>132</v>
      </c>
      <c r="P19" s="10">
        <v>129</v>
      </c>
      <c r="Q19" s="51">
        <f t="shared" si="8"/>
        <v>0.023255813953488413</v>
      </c>
      <c r="R19" s="59">
        <f t="shared" si="1"/>
        <v>14168</v>
      </c>
      <c r="S19" s="10">
        <f t="shared" si="1"/>
        <v>14181</v>
      </c>
      <c r="T19" s="33">
        <f t="shared" si="6"/>
        <v>-0.0009167195543332562</v>
      </c>
      <c r="U19" s="57">
        <f t="shared" si="7"/>
        <v>0.9135340769875556</v>
      </c>
      <c r="V19" s="22">
        <v>0.9154938670109748</v>
      </c>
      <c r="W19" s="51">
        <f t="shared" si="5"/>
        <v>-0.0021406915917610014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8866</v>
      </c>
      <c r="J20" s="9">
        <v>8875</v>
      </c>
      <c r="K20" s="51">
        <f t="shared" si="3"/>
        <v>-0.0010140845070422122</v>
      </c>
      <c r="L20" s="48">
        <v>424</v>
      </c>
      <c r="M20" s="9">
        <v>392</v>
      </c>
      <c r="N20" s="33">
        <f t="shared" si="4"/>
        <v>0.08163265306122458</v>
      </c>
      <c r="O20" s="54">
        <v>68</v>
      </c>
      <c r="P20" s="10">
        <v>63</v>
      </c>
      <c r="Q20" s="51">
        <f t="shared" si="8"/>
        <v>0.0793650793650793</v>
      </c>
      <c r="R20" s="59">
        <f t="shared" si="1"/>
        <v>9358</v>
      </c>
      <c r="S20" s="10">
        <f t="shared" si="1"/>
        <v>9330</v>
      </c>
      <c r="T20" s="33">
        <f t="shared" si="6"/>
        <v>0.0030010718113611112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31508</v>
      </c>
      <c r="J21" s="9">
        <v>31163</v>
      </c>
      <c r="K21" s="51">
        <f t="shared" si="3"/>
        <v>0.011070821166126565</v>
      </c>
      <c r="L21" s="48">
        <v>1852</v>
      </c>
      <c r="M21" s="9">
        <v>1987</v>
      </c>
      <c r="N21" s="33">
        <f t="shared" si="4"/>
        <v>-0.06794162053346753</v>
      </c>
      <c r="O21" s="54">
        <v>559</v>
      </c>
      <c r="P21" s="10">
        <v>547</v>
      </c>
      <c r="Q21" s="51">
        <f t="shared" si="8"/>
        <v>0.021937842778793515</v>
      </c>
      <c r="R21" s="59">
        <f t="shared" si="1"/>
        <v>33919</v>
      </c>
      <c r="S21" s="10">
        <f t="shared" si="1"/>
        <v>33697</v>
      </c>
      <c r="T21" s="33">
        <f t="shared" si="6"/>
        <v>0.00658812357183125</v>
      </c>
      <c r="U21" s="57">
        <f t="shared" si="7"/>
        <v>0.91386464058627</v>
      </c>
      <c r="V21" s="22">
        <v>0.908960940871817</v>
      </c>
      <c r="W21" s="51">
        <f t="shared" si="5"/>
        <v>0.005394840959557223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5418</v>
      </c>
      <c r="J22" s="9">
        <v>5400</v>
      </c>
      <c r="K22" s="51">
        <f t="shared" si="3"/>
        <v>0.0033333333333334103</v>
      </c>
      <c r="L22" s="48">
        <v>485</v>
      </c>
      <c r="M22" s="9">
        <v>486</v>
      </c>
      <c r="N22" s="33">
        <f t="shared" si="4"/>
        <v>-0.002057613168724326</v>
      </c>
      <c r="O22" s="54">
        <v>51</v>
      </c>
      <c r="P22" s="10">
        <v>42</v>
      </c>
      <c r="Q22" s="51">
        <f t="shared" si="8"/>
        <v>0.2142857142857142</v>
      </c>
      <c r="R22" s="59">
        <f t="shared" si="1"/>
        <v>5954</v>
      </c>
      <c r="S22" s="10">
        <f t="shared" si="1"/>
        <v>5928</v>
      </c>
      <c r="T22" s="33">
        <f t="shared" si="6"/>
        <v>0.004385964912280604</v>
      </c>
      <c r="U22" s="57">
        <f t="shared" si="7"/>
        <v>0.8327272727272728</v>
      </c>
      <c r="V22" s="22">
        <v>0.8301358353171825</v>
      </c>
      <c r="W22" s="51">
        <f t="shared" si="5"/>
        <v>0.0031217028585450723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16038</v>
      </c>
      <c r="J23" s="9">
        <v>15960</v>
      </c>
      <c r="K23" s="51">
        <f t="shared" si="3"/>
        <v>0.004887218045112718</v>
      </c>
      <c r="L23" s="48">
        <v>1488</v>
      </c>
      <c r="M23" s="9">
        <v>1480</v>
      </c>
      <c r="N23" s="33">
        <f t="shared" si="4"/>
        <v>0.00540540540540535</v>
      </c>
      <c r="O23" s="54">
        <v>222</v>
      </c>
      <c r="P23" s="10">
        <v>227</v>
      </c>
      <c r="Q23" s="51">
        <f t="shared" si="8"/>
        <v>-0.022026431718061623</v>
      </c>
      <c r="R23" s="59">
        <f t="shared" si="1"/>
        <v>17748</v>
      </c>
      <c r="S23" s="10">
        <f t="shared" si="1"/>
        <v>17667</v>
      </c>
      <c r="T23" s="33">
        <f t="shared" si="6"/>
        <v>0.004584819154355602</v>
      </c>
      <c r="U23" s="57">
        <f t="shared" si="7"/>
        <v>0.915836730481449</v>
      </c>
      <c r="V23" s="22">
        <v>0.9127402355858648</v>
      </c>
      <c r="W23" s="51">
        <f t="shared" si="5"/>
        <v>0.0033925259069975677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5161</v>
      </c>
      <c r="J24" s="9">
        <v>5175</v>
      </c>
      <c r="K24" s="51">
        <f t="shared" si="3"/>
        <v>-0.0027053140096617856</v>
      </c>
      <c r="L24" s="48">
        <v>426</v>
      </c>
      <c r="M24" s="9">
        <v>378</v>
      </c>
      <c r="N24" s="33">
        <f t="shared" si="4"/>
        <v>0.12698412698412698</v>
      </c>
      <c r="O24" s="54">
        <v>37</v>
      </c>
      <c r="P24" s="10">
        <v>37</v>
      </c>
      <c r="Q24" s="51">
        <f t="shared" si="8"/>
        <v>0</v>
      </c>
      <c r="R24" s="59">
        <f t="shared" si="1"/>
        <v>5624</v>
      </c>
      <c r="S24" s="10">
        <f t="shared" si="1"/>
        <v>5590</v>
      </c>
      <c r="T24" s="33">
        <f t="shared" si="6"/>
        <v>0.006082289803220009</v>
      </c>
      <c r="U24" s="57">
        <f t="shared" si="7"/>
        <v>0.797278140062376</v>
      </c>
      <c r="V24" s="22">
        <v>0.7933579335793358</v>
      </c>
      <c r="W24" s="51">
        <f t="shared" si="5"/>
        <v>0.004941283520483175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6505</v>
      </c>
      <c r="J25" s="9">
        <v>6484</v>
      </c>
      <c r="K25" s="51">
        <f t="shared" si="3"/>
        <v>0.0032387415175816336</v>
      </c>
      <c r="L25" s="48">
        <v>457</v>
      </c>
      <c r="M25" s="9">
        <v>512</v>
      </c>
      <c r="N25" s="33">
        <f t="shared" si="4"/>
        <v>-0.107421875</v>
      </c>
      <c r="O25" s="54">
        <v>77</v>
      </c>
      <c r="P25" s="10">
        <v>74</v>
      </c>
      <c r="Q25" s="51">
        <f t="shared" si="8"/>
        <v>0.04054054054054057</v>
      </c>
      <c r="R25" s="59">
        <f t="shared" si="1"/>
        <v>7039</v>
      </c>
      <c r="S25" s="10">
        <f t="shared" si="1"/>
        <v>7070</v>
      </c>
      <c r="T25" s="33">
        <f t="shared" si="6"/>
        <v>-0.004384724186704436</v>
      </c>
      <c r="U25" s="57">
        <f t="shared" si="7"/>
        <v>0.9203713389121339</v>
      </c>
      <c r="V25" s="22">
        <v>0.9255138107082079</v>
      </c>
      <c r="W25" s="51">
        <f t="shared" si="5"/>
        <v>-0.005556342581359286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102220</v>
      </c>
      <c r="J26" s="9">
        <v>101668</v>
      </c>
      <c r="K26" s="51">
        <f t="shared" si="3"/>
        <v>0.0054294369909901885</v>
      </c>
      <c r="L26" s="48">
        <v>29186</v>
      </c>
      <c r="M26" s="9">
        <v>29575</v>
      </c>
      <c r="N26" s="33">
        <f t="shared" si="4"/>
        <v>-0.013153000845308571</v>
      </c>
      <c r="O26" s="54">
        <v>2749</v>
      </c>
      <c r="P26" s="10">
        <v>2559</v>
      </c>
      <c r="Q26" s="51">
        <f t="shared" si="8"/>
        <v>0.07424775302852682</v>
      </c>
      <c r="R26" s="59">
        <f t="shared" si="1"/>
        <v>134155</v>
      </c>
      <c r="S26" s="10">
        <f t="shared" si="1"/>
        <v>133802</v>
      </c>
      <c r="T26" s="33">
        <f t="shared" si="6"/>
        <v>0.0026382266333837556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11241</v>
      </c>
      <c r="J27" s="9">
        <v>11255</v>
      </c>
      <c r="K27" s="51">
        <f t="shared" si="3"/>
        <v>-0.0012438916037317282</v>
      </c>
      <c r="L27" s="48">
        <v>549</v>
      </c>
      <c r="M27" s="9">
        <v>516</v>
      </c>
      <c r="N27" s="33">
        <f t="shared" si="4"/>
        <v>0.06395348837209291</v>
      </c>
      <c r="O27" s="54">
        <v>82</v>
      </c>
      <c r="P27" s="10">
        <v>77</v>
      </c>
      <c r="Q27" s="51">
        <f t="shared" si="8"/>
        <v>0.06493506493506485</v>
      </c>
      <c r="R27" s="59">
        <f t="shared" si="1"/>
        <v>11872</v>
      </c>
      <c r="S27" s="10">
        <f t="shared" si="1"/>
        <v>11848</v>
      </c>
      <c r="T27" s="33">
        <f t="shared" si="6"/>
        <v>0.002025658338960179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7212</v>
      </c>
      <c r="J28" s="9">
        <v>7250</v>
      </c>
      <c r="K28" s="51">
        <f t="shared" si="3"/>
        <v>-0.005241379310344851</v>
      </c>
      <c r="L28" s="48">
        <v>589</v>
      </c>
      <c r="M28" s="9">
        <v>559</v>
      </c>
      <c r="N28" s="33">
        <f t="shared" si="4"/>
        <v>0.05366726296958846</v>
      </c>
      <c r="O28" s="54">
        <v>126</v>
      </c>
      <c r="P28" s="10">
        <v>125</v>
      </c>
      <c r="Q28" s="51">
        <f t="shared" si="8"/>
        <v>0.008000000000000007</v>
      </c>
      <c r="R28" s="59">
        <f t="shared" si="1"/>
        <v>7927</v>
      </c>
      <c r="S28" s="10">
        <f t="shared" si="1"/>
        <v>7934</v>
      </c>
      <c r="T28" s="33">
        <f t="shared" si="6"/>
        <v>-0.000882278800100833</v>
      </c>
      <c r="U28" s="57">
        <f t="shared" si="7"/>
        <v>0.9457170126461465</v>
      </c>
      <c r="V28" s="22">
        <v>0.9476827520305782</v>
      </c>
      <c r="W28" s="51">
        <f t="shared" si="5"/>
        <v>-0.0020742589017471724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15872</v>
      </c>
      <c r="J29" s="14">
        <v>15864</v>
      </c>
      <c r="K29" s="52">
        <f t="shared" si="3"/>
        <v>0.0005042864346949116</v>
      </c>
      <c r="L29" s="49">
        <v>1152</v>
      </c>
      <c r="M29" s="14">
        <v>1116</v>
      </c>
      <c r="N29" s="34">
        <f t="shared" si="4"/>
        <v>0.032258064516129004</v>
      </c>
      <c r="O29" s="55">
        <v>89</v>
      </c>
      <c r="P29" s="15">
        <v>84</v>
      </c>
      <c r="Q29" s="52">
        <f t="shared" si="8"/>
        <v>0.059523809523809534</v>
      </c>
      <c r="R29" s="60">
        <f t="shared" si="1"/>
        <v>17113</v>
      </c>
      <c r="S29" s="15">
        <f t="shared" si="1"/>
        <v>17064</v>
      </c>
      <c r="T29" s="34">
        <f t="shared" si="6"/>
        <v>0.0028715424285044033</v>
      </c>
      <c r="U29" s="58">
        <f t="shared" si="7"/>
        <v>0.9918279819172365</v>
      </c>
      <c r="V29" s="24">
        <v>0.9901357781130323</v>
      </c>
      <c r="W29" s="52">
        <f t="shared" si="5"/>
        <v>0.0017090623746867095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5573</v>
      </c>
      <c r="J30" s="41">
        <v>5635</v>
      </c>
      <c r="K30" s="50">
        <f t="shared" si="3"/>
        <v>-0.011002661934338964</v>
      </c>
      <c r="L30" s="75">
        <v>296</v>
      </c>
      <c r="M30" s="41">
        <v>237</v>
      </c>
      <c r="N30" s="44">
        <f t="shared" si="4"/>
        <v>0.24894514767932496</v>
      </c>
      <c r="O30" s="53">
        <v>30</v>
      </c>
      <c r="P30" s="42">
        <v>24</v>
      </c>
      <c r="Q30" s="50">
        <v>0</v>
      </c>
      <c r="R30" s="76">
        <f t="shared" si="1"/>
        <v>5899</v>
      </c>
      <c r="S30" s="42">
        <f t="shared" si="1"/>
        <v>5896</v>
      </c>
      <c r="T30" s="44">
        <f t="shared" si="6"/>
        <v>0.0005088195386702132</v>
      </c>
      <c r="U30" s="56">
        <f t="shared" si="7"/>
        <v>0.7908566832015015</v>
      </c>
      <c r="V30" s="43">
        <v>0.7914093959731544</v>
      </c>
      <c r="W30" s="50">
        <f t="shared" si="5"/>
        <v>-0.0006983904594325407</v>
      </c>
      <c r="X30" s="104">
        <f>SUM(U30:U33)/4</f>
        <v>0.8490221375919829</v>
      </c>
      <c r="Y30" s="105">
        <f>SUM(V30:V33)/4</f>
        <v>0.8482137209220426</v>
      </c>
      <c r="Z30" s="106">
        <f>(X30/Y30)-1</f>
        <v>0.0009530813402327531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11468</v>
      </c>
      <c r="J31" s="9">
        <v>11584</v>
      </c>
      <c r="K31" s="51">
        <f t="shared" si="3"/>
        <v>-0.0100138121546961</v>
      </c>
      <c r="L31" s="48">
        <v>745</v>
      </c>
      <c r="M31" s="9">
        <v>740</v>
      </c>
      <c r="N31" s="33">
        <f t="shared" si="4"/>
        <v>0.006756756756756799</v>
      </c>
      <c r="O31" s="54">
        <v>310</v>
      </c>
      <c r="P31" s="10">
        <v>305</v>
      </c>
      <c r="Q31" s="51">
        <f aca="true" t="shared" si="9" ref="Q31:Q66">(O31/P31)-1</f>
        <v>0.016393442622950838</v>
      </c>
      <c r="R31" s="59">
        <f t="shared" si="1"/>
        <v>12523</v>
      </c>
      <c r="S31" s="10">
        <f t="shared" si="1"/>
        <v>12629</v>
      </c>
      <c r="T31" s="33">
        <f t="shared" si="6"/>
        <v>-0.008393380315147692</v>
      </c>
      <c r="U31" s="57">
        <f t="shared" si="7"/>
        <v>0.9050372190503722</v>
      </c>
      <c r="V31" s="22">
        <v>0.9137544316619637</v>
      </c>
      <c r="W31" s="51">
        <f t="shared" si="5"/>
        <v>-0.009539994893087878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4239</v>
      </c>
      <c r="J32" s="9">
        <v>4203</v>
      </c>
      <c r="K32" s="51">
        <f t="shared" si="3"/>
        <v>0.008565310492505418</v>
      </c>
      <c r="L32" s="48">
        <v>273</v>
      </c>
      <c r="M32" s="9">
        <v>243</v>
      </c>
      <c r="N32" s="33">
        <f t="shared" si="4"/>
        <v>0.1234567901234569</v>
      </c>
      <c r="O32" s="54">
        <v>86</v>
      </c>
      <c r="P32" s="10">
        <v>78</v>
      </c>
      <c r="Q32" s="51">
        <f t="shared" si="9"/>
        <v>0.10256410256410264</v>
      </c>
      <c r="R32" s="59">
        <f t="shared" si="1"/>
        <v>4598</v>
      </c>
      <c r="S32" s="10">
        <f t="shared" si="1"/>
        <v>4524</v>
      </c>
      <c r="T32" s="33">
        <f t="shared" si="6"/>
        <v>0.016357206012378445</v>
      </c>
      <c r="U32" s="57">
        <f t="shared" si="7"/>
        <v>0.7092395495912386</v>
      </c>
      <c r="V32" s="22">
        <v>0.6985793699814701</v>
      </c>
      <c r="W32" s="51">
        <f t="shared" si="5"/>
        <v>0.015259797337060288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8605</v>
      </c>
      <c r="J33" s="90">
        <v>8582</v>
      </c>
      <c r="K33" s="93">
        <f t="shared" si="3"/>
        <v>0.0026800279655092574</v>
      </c>
      <c r="L33" s="89">
        <v>424</v>
      </c>
      <c r="M33" s="90">
        <v>422</v>
      </c>
      <c r="N33" s="91">
        <f t="shared" si="4"/>
        <v>0.004739336492890933</v>
      </c>
      <c r="O33" s="94">
        <v>174</v>
      </c>
      <c r="P33" s="95">
        <v>171</v>
      </c>
      <c r="Q33" s="93">
        <f t="shared" si="9"/>
        <v>0.01754385964912286</v>
      </c>
      <c r="R33" s="96">
        <f t="shared" si="1"/>
        <v>9203</v>
      </c>
      <c r="S33" s="95">
        <f t="shared" si="1"/>
        <v>9175</v>
      </c>
      <c r="T33" s="91">
        <f t="shared" si="6"/>
        <v>0.0030517711171662576</v>
      </c>
      <c r="U33" s="97">
        <f t="shared" si="7"/>
        <v>0.9909550985248197</v>
      </c>
      <c r="V33" s="98">
        <v>0.9891116860715826</v>
      </c>
      <c r="W33" s="93">
        <f t="shared" si="5"/>
        <v>0.0018637050589893622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5942</v>
      </c>
      <c r="J34" s="4">
        <v>5909</v>
      </c>
      <c r="K34" s="81">
        <f t="shared" si="3"/>
        <v>0.005584701303096962</v>
      </c>
      <c r="L34" s="78">
        <v>361</v>
      </c>
      <c r="M34" s="4">
        <v>440</v>
      </c>
      <c r="N34" s="79">
        <f t="shared" si="4"/>
        <v>-0.17954545454545456</v>
      </c>
      <c r="O34" s="82">
        <v>62</v>
      </c>
      <c r="P34" s="5">
        <v>53</v>
      </c>
      <c r="Q34" s="81">
        <f t="shared" si="9"/>
        <v>0.16981132075471694</v>
      </c>
      <c r="R34" s="83">
        <f t="shared" si="1"/>
        <v>6365</v>
      </c>
      <c r="S34" s="5">
        <f t="shared" si="1"/>
        <v>6402</v>
      </c>
      <c r="T34" s="79">
        <f t="shared" si="6"/>
        <v>-0.00577944392377383</v>
      </c>
      <c r="U34" s="84">
        <f t="shared" si="7"/>
        <v>0.7544150764489748</v>
      </c>
      <c r="V34" s="23">
        <v>0.7597009611961553</v>
      </c>
      <c r="W34" s="81">
        <f t="shared" si="5"/>
        <v>-0.006957849229067503</v>
      </c>
      <c r="X34" s="104">
        <f>SUM(U34:U38)/5</f>
        <v>0.8659001044907949</v>
      </c>
      <c r="Y34" s="105">
        <f>SUM(V34:V38)/5</f>
        <v>0.8689352093530687</v>
      </c>
      <c r="Z34" s="106">
        <f>(X34/Y34)-1</f>
        <v>-0.0034929012308448915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18018</v>
      </c>
      <c r="J35" s="9">
        <v>18157</v>
      </c>
      <c r="K35" s="51">
        <f t="shared" si="3"/>
        <v>-0.0076554496888252554</v>
      </c>
      <c r="L35" s="48">
        <v>1292</v>
      </c>
      <c r="M35" s="9">
        <v>1268</v>
      </c>
      <c r="N35" s="33">
        <f t="shared" si="4"/>
        <v>0.018927444794952786</v>
      </c>
      <c r="O35" s="54">
        <v>207</v>
      </c>
      <c r="P35" s="10">
        <v>189</v>
      </c>
      <c r="Q35" s="51">
        <f t="shared" si="9"/>
        <v>0.09523809523809534</v>
      </c>
      <c r="R35" s="59">
        <f aca="true" t="shared" si="10" ref="R35:S66">I35+L35+O35</f>
        <v>19517</v>
      </c>
      <c r="S35" s="10">
        <f t="shared" si="10"/>
        <v>19614</v>
      </c>
      <c r="T35" s="33">
        <f t="shared" si="6"/>
        <v>-0.004945447129601321</v>
      </c>
      <c r="U35" s="57">
        <f t="shared" si="7"/>
        <v>0.8144299783007846</v>
      </c>
      <c r="V35" s="22">
        <v>0.819469396281596</v>
      </c>
      <c r="W35" s="51">
        <f t="shared" si="5"/>
        <v>-0.006149610960065277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27034</v>
      </c>
      <c r="J36" s="9">
        <v>26861</v>
      </c>
      <c r="K36" s="51">
        <f t="shared" si="3"/>
        <v>0.006440564387029557</v>
      </c>
      <c r="L36" s="48">
        <v>4114</v>
      </c>
      <c r="M36" s="9">
        <v>4107</v>
      </c>
      <c r="N36" s="33">
        <f t="shared" si="4"/>
        <v>0.0017044071098124558</v>
      </c>
      <c r="O36" s="54">
        <v>702</v>
      </c>
      <c r="P36" s="10">
        <v>656</v>
      </c>
      <c r="Q36" s="51">
        <f t="shared" si="9"/>
        <v>0.07012195121951215</v>
      </c>
      <c r="R36" s="59">
        <f t="shared" si="10"/>
        <v>31850</v>
      </c>
      <c r="S36" s="10">
        <f t="shared" si="10"/>
        <v>31624</v>
      </c>
      <c r="T36" s="33">
        <f t="shared" si="6"/>
        <v>0.007146471034657154</v>
      </c>
      <c r="U36" s="57">
        <f t="shared" si="7"/>
        <v>1</v>
      </c>
      <c r="V36" s="22">
        <v>0.9951538800427969</v>
      </c>
      <c r="W36" s="51">
        <f t="shared" si="5"/>
        <v>0.004869719200607081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14385</v>
      </c>
      <c r="J37" s="9">
        <v>14510</v>
      </c>
      <c r="K37" s="51">
        <f t="shared" si="3"/>
        <v>-0.008614748449345289</v>
      </c>
      <c r="L37" s="48">
        <v>705</v>
      </c>
      <c r="M37" s="9">
        <v>630</v>
      </c>
      <c r="N37" s="33">
        <f t="shared" si="4"/>
        <v>0.11904761904761907</v>
      </c>
      <c r="O37" s="54">
        <v>186</v>
      </c>
      <c r="P37" s="10">
        <v>171</v>
      </c>
      <c r="Q37" s="51">
        <f t="shared" si="9"/>
        <v>0.08771929824561409</v>
      </c>
      <c r="R37" s="59">
        <f t="shared" si="10"/>
        <v>15276</v>
      </c>
      <c r="S37" s="10">
        <f t="shared" si="10"/>
        <v>15311</v>
      </c>
      <c r="T37" s="33">
        <f t="shared" si="6"/>
        <v>-0.0022859382143557427</v>
      </c>
      <c r="U37" s="57">
        <f t="shared" si="7"/>
        <v>0.8285512827466508</v>
      </c>
      <c r="V37" s="22">
        <v>0.831441759435243</v>
      </c>
      <c r="W37" s="51">
        <f t="shared" si="5"/>
        <v>-0.003476463210791314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5987</v>
      </c>
      <c r="J38" s="14">
        <v>6017</v>
      </c>
      <c r="K38" s="52">
        <f t="shared" si="3"/>
        <v>-0.004985873358816728</v>
      </c>
      <c r="L38" s="49">
        <v>318</v>
      </c>
      <c r="M38" s="14">
        <v>332</v>
      </c>
      <c r="N38" s="34">
        <f t="shared" si="4"/>
        <v>-0.04216867469879515</v>
      </c>
      <c r="O38" s="55">
        <v>65</v>
      </c>
      <c r="P38" s="15">
        <v>60</v>
      </c>
      <c r="Q38" s="52">
        <f t="shared" si="9"/>
        <v>0.08333333333333326</v>
      </c>
      <c r="R38" s="60">
        <f t="shared" si="10"/>
        <v>6370</v>
      </c>
      <c r="S38" s="15">
        <f t="shared" si="10"/>
        <v>6409</v>
      </c>
      <c r="T38" s="34">
        <f t="shared" si="6"/>
        <v>-0.006085192697768749</v>
      </c>
      <c r="U38" s="58">
        <f t="shared" si="7"/>
        <v>0.9321041849575651</v>
      </c>
      <c r="V38" s="24">
        <v>0.9389100498095517</v>
      </c>
      <c r="W38" s="52">
        <f t="shared" si="5"/>
        <v>-0.00724868676543311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6146</v>
      </c>
      <c r="J39" s="41">
        <v>6214</v>
      </c>
      <c r="K39" s="50">
        <f t="shared" si="3"/>
        <v>-0.010943031863533959</v>
      </c>
      <c r="L39" s="75">
        <v>408</v>
      </c>
      <c r="M39" s="41">
        <v>418</v>
      </c>
      <c r="N39" s="44">
        <f t="shared" si="4"/>
        <v>-0.02392344497607657</v>
      </c>
      <c r="O39" s="53">
        <v>149</v>
      </c>
      <c r="P39" s="42">
        <v>144</v>
      </c>
      <c r="Q39" s="50">
        <f t="shared" si="9"/>
        <v>0.03472222222222232</v>
      </c>
      <c r="R39" s="76">
        <f t="shared" si="10"/>
        <v>6703</v>
      </c>
      <c r="S39" s="42">
        <f t="shared" si="10"/>
        <v>6776</v>
      </c>
      <c r="T39" s="44">
        <f t="shared" si="6"/>
        <v>-0.010773317591499465</v>
      </c>
      <c r="U39" s="56">
        <f t="shared" si="7"/>
        <v>0.7775200092796659</v>
      </c>
      <c r="V39" s="43">
        <v>0.7869918699186992</v>
      </c>
      <c r="W39" s="50">
        <f t="shared" si="5"/>
        <v>-0.012035525398771618</v>
      </c>
      <c r="X39" s="104">
        <f>SUM(U39:U42)/4</f>
        <v>0.8134915018980862</v>
      </c>
      <c r="Y39" s="105">
        <f>SUM(V39:V42)/4</f>
        <v>0.8179447802858864</v>
      </c>
      <c r="Z39" s="106">
        <f>(X39/Y39)-1</f>
        <v>-0.005444473141871131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8021</v>
      </c>
      <c r="J40" s="9">
        <v>8136</v>
      </c>
      <c r="K40" s="51">
        <f t="shared" si="3"/>
        <v>-0.014134709931170053</v>
      </c>
      <c r="L40" s="48">
        <v>649</v>
      </c>
      <c r="M40" s="9">
        <v>542</v>
      </c>
      <c r="N40" s="33">
        <f t="shared" si="4"/>
        <v>0.1974169741697418</v>
      </c>
      <c r="O40" s="54">
        <v>146</v>
      </c>
      <c r="P40" s="10">
        <v>142</v>
      </c>
      <c r="Q40" s="51">
        <f t="shared" si="9"/>
        <v>0.028169014084507005</v>
      </c>
      <c r="R40" s="59">
        <f t="shared" si="10"/>
        <v>8816</v>
      </c>
      <c r="S40" s="10">
        <f t="shared" si="10"/>
        <v>8820</v>
      </c>
      <c r="T40" s="33">
        <f t="shared" si="6"/>
        <v>-0.00045351473922905505</v>
      </c>
      <c r="U40" s="57">
        <f t="shared" si="7"/>
        <v>0.6404184221996223</v>
      </c>
      <c r="V40" s="22">
        <v>0.6414545454545455</v>
      </c>
      <c r="W40" s="51">
        <f t="shared" si="5"/>
        <v>-0.001615271514194272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8276</v>
      </c>
      <c r="J41" s="9">
        <v>8407</v>
      </c>
      <c r="K41" s="51">
        <f t="shared" si="3"/>
        <v>-0.015582252884500991</v>
      </c>
      <c r="L41" s="48">
        <v>478</v>
      </c>
      <c r="M41" s="9">
        <v>400</v>
      </c>
      <c r="N41" s="33">
        <f t="shared" si="4"/>
        <v>0.19500000000000006</v>
      </c>
      <c r="O41" s="54">
        <v>156</v>
      </c>
      <c r="P41" s="10">
        <v>152</v>
      </c>
      <c r="Q41" s="51">
        <f t="shared" si="9"/>
        <v>0.026315789473684292</v>
      </c>
      <c r="R41" s="59">
        <f t="shared" si="10"/>
        <v>8910</v>
      </c>
      <c r="S41" s="10">
        <f t="shared" si="10"/>
        <v>8959</v>
      </c>
      <c r="T41" s="33">
        <f t="shared" si="6"/>
        <v>-0.005469360419689706</v>
      </c>
      <c r="U41" s="57">
        <f t="shared" si="7"/>
        <v>0.888069371075451</v>
      </c>
      <c r="V41" s="22">
        <v>0.8940225526394572</v>
      </c>
      <c r="W41" s="51">
        <f t="shared" si="5"/>
        <v>-0.0066588717996323155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16720</v>
      </c>
      <c r="J42" s="90">
        <v>16846</v>
      </c>
      <c r="K42" s="93">
        <f t="shared" si="3"/>
        <v>-0.007479520360916592</v>
      </c>
      <c r="L42" s="89">
        <v>1632</v>
      </c>
      <c r="M42" s="90">
        <v>1534</v>
      </c>
      <c r="N42" s="91">
        <f t="shared" si="4"/>
        <v>0.0638852672750978</v>
      </c>
      <c r="O42" s="94">
        <v>428</v>
      </c>
      <c r="P42" s="95">
        <v>404</v>
      </c>
      <c r="Q42" s="93">
        <f t="shared" si="9"/>
        <v>0.05940594059405946</v>
      </c>
      <c r="R42" s="96">
        <f t="shared" si="10"/>
        <v>18780</v>
      </c>
      <c r="S42" s="95">
        <f t="shared" si="10"/>
        <v>18784</v>
      </c>
      <c r="T42" s="91">
        <f t="shared" si="6"/>
        <v>-0.00021294718909714572</v>
      </c>
      <c r="U42" s="97">
        <f t="shared" si="7"/>
        <v>0.9479582050376054</v>
      </c>
      <c r="V42" s="98">
        <v>0.9493101531308434</v>
      </c>
      <c r="W42" s="93">
        <f t="shared" si="5"/>
        <v>-0.0014241373999627216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6122</v>
      </c>
      <c r="J43" s="4">
        <v>6194</v>
      </c>
      <c r="K43" s="81">
        <f t="shared" si="3"/>
        <v>-0.011624152405553811</v>
      </c>
      <c r="L43" s="78">
        <v>356</v>
      </c>
      <c r="M43" s="4">
        <v>401</v>
      </c>
      <c r="N43" s="79">
        <f t="shared" si="4"/>
        <v>-0.11221945137157108</v>
      </c>
      <c r="O43" s="82">
        <v>165</v>
      </c>
      <c r="P43" s="5">
        <v>165</v>
      </c>
      <c r="Q43" s="81">
        <f t="shared" si="9"/>
        <v>0</v>
      </c>
      <c r="R43" s="83">
        <f t="shared" si="10"/>
        <v>6643</v>
      </c>
      <c r="S43" s="5">
        <f t="shared" si="10"/>
        <v>6760</v>
      </c>
      <c r="T43" s="79">
        <f t="shared" si="6"/>
        <v>-0.017307692307692357</v>
      </c>
      <c r="U43" s="84">
        <f t="shared" si="7"/>
        <v>0.4682455769366321</v>
      </c>
      <c r="V43" s="23">
        <v>0.47706422018348627</v>
      </c>
      <c r="W43" s="81">
        <f t="shared" si="5"/>
        <v>-0.018485232959752018</v>
      </c>
      <c r="X43" s="104">
        <f>SUM(U43:U44)/2</f>
        <v>0.6042199429256601</v>
      </c>
      <c r="Y43" s="105">
        <f>SUM(V43:V44)/2</f>
        <v>0.6082382416136258</v>
      </c>
      <c r="Z43" s="106">
        <f>(X43/Y43)-1</f>
        <v>-0.006606455189837157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159407</v>
      </c>
      <c r="J44" s="14">
        <v>159790</v>
      </c>
      <c r="K44" s="52">
        <f t="shared" si="3"/>
        <v>-0.0023968959259027534</v>
      </c>
      <c r="L44" s="49">
        <v>26100</v>
      </c>
      <c r="M44" s="14">
        <v>25711</v>
      </c>
      <c r="N44" s="34">
        <f t="shared" si="4"/>
        <v>0.015129711018630143</v>
      </c>
      <c r="O44" s="55">
        <v>5190</v>
      </c>
      <c r="P44" s="15">
        <v>4769</v>
      </c>
      <c r="Q44" s="52">
        <f t="shared" si="9"/>
        <v>0.08827846508702031</v>
      </c>
      <c r="R44" s="60">
        <f t="shared" si="10"/>
        <v>190697</v>
      </c>
      <c r="S44" s="15">
        <f t="shared" si="10"/>
        <v>190270</v>
      </c>
      <c r="T44" s="34">
        <f t="shared" si="6"/>
        <v>0.002244179324118356</v>
      </c>
      <c r="U44" s="58">
        <f t="shared" si="7"/>
        <v>0.7401943089146881</v>
      </c>
      <c r="V44" s="24">
        <v>0.7394122630437655</v>
      </c>
      <c r="W44" s="52">
        <f t="shared" si="5"/>
        <v>0.0010576587784780767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6670</v>
      </c>
      <c r="J45" s="41">
        <v>6671</v>
      </c>
      <c r="K45" s="50">
        <f t="shared" si="3"/>
        <v>-0.00014990256333380358</v>
      </c>
      <c r="L45" s="75">
        <v>423</v>
      </c>
      <c r="M45" s="41">
        <v>468</v>
      </c>
      <c r="N45" s="44">
        <f t="shared" si="4"/>
        <v>-0.09615384615384615</v>
      </c>
      <c r="O45" s="53">
        <v>131</v>
      </c>
      <c r="P45" s="42">
        <v>118</v>
      </c>
      <c r="Q45" s="50">
        <f t="shared" si="9"/>
        <v>0.11016949152542366</v>
      </c>
      <c r="R45" s="76">
        <f t="shared" si="10"/>
        <v>7224</v>
      </c>
      <c r="S45" s="42">
        <f t="shared" si="10"/>
        <v>7257</v>
      </c>
      <c r="T45" s="44">
        <f t="shared" si="6"/>
        <v>-0.004547333608929338</v>
      </c>
      <c r="U45" s="56">
        <f t="shared" si="7"/>
        <v>0.8058902275769746</v>
      </c>
      <c r="V45" s="43">
        <v>0.8104757650212195</v>
      </c>
      <c r="W45" s="50">
        <f t="shared" si="5"/>
        <v>-0.005657834129222716</v>
      </c>
      <c r="X45" s="104">
        <f>SUM(U45:U46)/2</f>
        <v>0.9029451137884873</v>
      </c>
      <c r="Y45" s="105">
        <f>SUM(V45:V46)/2</f>
        <v>0.9052378825106098</v>
      </c>
      <c r="Z45" s="106">
        <f>(X45/Y45)-1</f>
        <v>-0.002532780351352071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18838</v>
      </c>
      <c r="J46" s="90">
        <v>19075</v>
      </c>
      <c r="K46" s="93">
        <f t="shared" si="3"/>
        <v>-0.012424639580602914</v>
      </c>
      <c r="L46" s="89">
        <v>1192</v>
      </c>
      <c r="M46" s="90">
        <v>1107</v>
      </c>
      <c r="N46" s="91">
        <f t="shared" si="4"/>
        <v>0.07678410117434509</v>
      </c>
      <c r="O46" s="94">
        <v>460</v>
      </c>
      <c r="P46" s="95">
        <v>435</v>
      </c>
      <c r="Q46" s="93">
        <f t="shared" si="9"/>
        <v>0.05747126436781613</v>
      </c>
      <c r="R46" s="96">
        <f t="shared" si="10"/>
        <v>20490</v>
      </c>
      <c r="S46" s="95">
        <f t="shared" si="10"/>
        <v>20617</v>
      </c>
      <c r="T46" s="91">
        <f t="shared" si="6"/>
        <v>-0.006159965077363383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7046</v>
      </c>
      <c r="J47" s="4">
        <v>7043</v>
      </c>
      <c r="K47" s="81">
        <f t="shared" si="3"/>
        <v>0.0004259548487859366</v>
      </c>
      <c r="L47" s="78">
        <v>411</v>
      </c>
      <c r="M47" s="4">
        <v>447</v>
      </c>
      <c r="N47" s="79">
        <f t="shared" si="4"/>
        <v>-0.08053691275167785</v>
      </c>
      <c r="O47" s="82">
        <v>204</v>
      </c>
      <c r="P47" s="5">
        <v>171</v>
      </c>
      <c r="Q47" s="81">
        <f t="shared" si="9"/>
        <v>0.1929824561403508</v>
      </c>
      <c r="R47" s="83">
        <f t="shared" si="10"/>
        <v>7661</v>
      </c>
      <c r="S47" s="5">
        <f t="shared" si="10"/>
        <v>7661</v>
      </c>
      <c r="T47" s="79">
        <f t="shared" si="6"/>
        <v>0</v>
      </c>
      <c r="U47" s="84">
        <f t="shared" si="7"/>
        <v>0.8203233750936931</v>
      </c>
      <c r="V47" s="23">
        <v>0.8212907375643225</v>
      </c>
      <c r="W47" s="81">
        <f t="shared" si="5"/>
        <v>-0.0011778563015312216</v>
      </c>
      <c r="X47" s="104">
        <f>SUM(U47:U53)/7</f>
        <v>0.8577520779660884</v>
      </c>
      <c r="Y47" s="105">
        <f>SUM(V47:V53)/7</f>
        <v>0.8602336087048413</v>
      </c>
      <c r="Z47" s="106">
        <f>(X47/Y47)-1</f>
        <v>-0.00288471726010453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4643</v>
      </c>
      <c r="J48" s="9">
        <v>4703</v>
      </c>
      <c r="K48" s="51">
        <f t="shared" si="3"/>
        <v>-0.01275781416117372</v>
      </c>
      <c r="L48" s="48">
        <v>321</v>
      </c>
      <c r="M48" s="9">
        <v>277</v>
      </c>
      <c r="N48" s="33">
        <f t="shared" si="4"/>
        <v>0.15884476534296033</v>
      </c>
      <c r="O48" s="54">
        <v>178</v>
      </c>
      <c r="P48" s="10">
        <v>180</v>
      </c>
      <c r="Q48" s="51">
        <f t="shared" si="9"/>
        <v>-0.011111111111111072</v>
      </c>
      <c r="R48" s="59">
        <f t="shared" si="10"/>
        <v>5142</v>
      </c>
      <c r="S48" s="10">
        <f t="shared" si="10"/>
        <v>5160</v>
      </c>
      <c r="T48" s="33">
        <f t="shared" si="6"/>
        <v>-0.0034883720930232176</v>
      </c>
      <c r="U48" s="57">
        <f t="shared" si="7"/>
        <v>0.8143807412100095</v>
      </c>
      <c r="V48" s="22">
        <v>0.8182683158896289</v>
      </c>
      <c r="W48" s="51">
        <f t="shared" si="5"/>
        <v>-0.004750977893348884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7277</v>
      </c>
      <c r="J49" s="9">
        <v>7342</v>
      </c>
      <c r="K49" s="51">
        <f t="shared" si="3"/>
        <v>-0.008853173522201052</v>
      </c>
      <c r="L49" s="48">
        <v>400</v>
      </c>
      <c r="M49" s="9">
        <v>386</v>
      </c>
      <c r="N49" s="33">
        <f t="shared" si="4"/>
        <v>0.03626943005181338</v>
      </c>
      <c r="O49" s="54">
        <v>140</v>
      </c>
      <c r="P49" s="10">
        <v>142</v>
      </c>
      <c r="Q49" s="51">
        <f t="shared" si="9"/>
        <v>-0.014084507042253502</v>
      </c>
      <c r="R49" s="59">
        <f t="shared" si="10"/>
        <v>7817</v>
      </c>
      <c r="S49" s="10">
        <f t="shared" si="10"/>
        <v>7870</v>
      </c>
      <c r="T49" s="33">
        <f t="shared" si="6"/>
        <v>-0.006734434561626479</v>
      </c>
      <c r="U49" s="57">
        <f t="shared" si="7"/>
        <v>0.9380775231009241</v>
      </c>
      <c r="V49" s="22">
        <v>0.9455725099122912</v>
      </c>
      <c r="W49" s="51">
        <f t="shared" si="5"/>
        <v>-0.007926400918806698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12588</v>
      </c>
      <c r="J50" s="9">
        <v>12609</v>
      </c>
      <c r="K50" s="51">
        <f t="shared" si="3"/>
        <v>-0.0016654770402093622</v>
      </c>
      <c r="L50" s="48">
        <v>699</v>
      </c>
      <c r="M50" s="9">
        <v>667</v>
      </c>
      <c r="N50" s="33">
        <f t="shared" si="4"/>
        <v>0.04797601199400292</v>
      </c>
      <c r="O50" s="54">
        <v>234</v>
      </c>
      <c r="P50" s="10">
        <v>226</v>
      </c>
      <c r="Q50" s="51">
        <f t="shared" si="9"/>
        <v>0.03539823008849563</v>
      </c>
      <c r="R50" s="59">
        <f t="shared" si="10"/>
        <v>13521</v>
      </c>
      <c r="S50" s="10">
        <f t="shared" si="10"/>
        <v>13502</v>
      </c>
      <c r="T50" s="33">
        <f t="shared" si="6"/>
        <v>0.0014071989334913937</v>
      </c>
      <c r="U50" s="57">
        <f t="shared" si="7"/>
        <v>0.946186144156753</v>
      </c>
      <c r="V50" s="22">
        <v>0.945981923912282</v>
      </c>
      <c r="W50" s="51">
        <f t="shared" si="5"/>
        <v>0.00021588176191178476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14044</v>
      </c>
      <c r="J51" s="9">
        <v>14080</v>
      </c>
      <c r="K51" s="51">
        <f t="shared" si="3"/>
        <v>-0.002556818181818188</v>
      </c>
      <c r="L51" s="48">
        <v>1074</v>
      </c>
      <c r="M51" s="9">
        <v>1049</v>
      </c>
      <c r="N51" s="33">
        <f t="shared" si="4"/>
        <v>0.023832221163012424</v>
      </c>
      <c r="O51" s="54">
        <v>479</v>
      </c>
      <c r="P51" s="10">
        <v>456</v>
      </c>
      <c r="Q51" s="51">
        <f t="shared" si="9"/>
        <v>0.05043859649122817</v>
      </c>
      <c r="R51" s="59">
        <f t="shared" si="10"/>
        <v>15597</v>
      </c>
      <c r="S51" s="10">
        <f t="shared" si="10"/>
        <v>15585</v>
      </c>
      <c r="T51" s="33">
        <f t="shared" si="6"/>
        <v>0.0007699711260826803</v>
      </c>
      <c r="U51" s="57">
        <f t="shared" si="7"/>
        <v>0.834912477918741</v>
      </c>
      <c r="V51" s="22">
        <v>0.8352537649391715</v>
      </c>
      <c r="W51" s="51">
        <f t="shared" si="5"/>
        <v>-0.00040860279205723327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6625</v>
      </c>
      <c r="J52" s="9">
        <v>6583</v>
      </c>
      <c r="K52" s="51">
        <f t="shared" si="3"/>
        <v>0.0063800698769558295</v>
      </c>
      <c r="L52" s="48">
        <v>373</v>
      </c>
      <c r="M52" s="9">
        <v>423</v>
      </c>
      <c r="N52" s="33">
        <f t="shared" si="4"/>
        <v>-0.11820330969267134</v>
      </c>
      <c r="O52" s="54">
        <v>95</v>
      </c>
      <c r="P52" s="10">
        <v>93</v>
      </c>
      <c r="Q52" s="51">
        <f t="shared" si="9"/>
        <v>0.021505376344086002</v>
      </c>
      <c r="R52" s="59">
        <f t="shared" si="10"/>
        <v>7093</v>
      </c>
      <c r="S52" s="10">
        <f t="shared" si="10"/>
        <v>7099</v>
      </c>
      <c r="T52" s="33">
        <f t="shared" si="6"/>
        <v>-0.0008451894633046964</v>
      </c>
      <c r="U52" s="57">
        <f t="shared" si="7"/>
        <v>0.7718171926006528</v>
      </c>
      <c r="V52" s="22">
        <v>0.7733957947488833</v>
      </c>
      <c r="W52" s="51">
        <f t="shared" si="5"/>
        <v>-0.002041131021074394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11742</v>
      </c>
      <c r="J53" s="14">
        <v>11781</v>
      </c>
      <c r="K53" s="52">
        <f t="shared" si="3"/>
        <v>-0.003310415075120976</v>
      </c>
      <c r="L53" s="49">
        <v>941</v>
      </c>
      <c r="M53" s="14">
        <v>949</v>
      </c>
      <c r="N53" s="34">
        <f t="shared" si="4"/>
        <v>-0.008429926238145424</v>
      </c>
      <c r="O53" s="55">
        <v>340</v>
      </c>
      <c r="P53" s="15">
        <v>327</v>
      </c>
      <c r="Q53" s="52">
        <f t="shared" si="9"/>
        <v>0.039755351681957096</v>
      </c>
      <c r="R53" s="60">
        <f t="shared" si="10"/>
        <v>13023</v>
      </c>
      <c r="S53" s="15">
        <f t="shared" si="10"/>
        <v>13057</v>
      </c>
      <c r="T53" s="34">
        <f t="shared" si="6"/>
        <v>-0.002603967220647929</v>
      </c>
      <c r="U53" s="58">
        <f t="shared" si="7"/>
        <v>0.8785670916818458</v>
      </c>
      <c r="V53" s="24">
        <v>0.8818722139673105</v>
      </c>
      <c r="W53" s="52">
        <f t="shared" si="5"/>
        <v>-0.0037478471745876485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9834</v>
      </c>
      <c r="J54" s="41">
        <v>9879</v>
      </c>
      <c r="K54" s="50">
        <f t="shared" si="3"/>
        <v>-0.004555116914667479</v>
      </c>
      <c r="L54" s="75">
        <v>527</v>
      </c>
      <c r="M54" s="41">
        <v>554</v>
      </c>
      <c r="N54" s="44">
        <f t="shared" si="4"/>
        <v>-0.04873646209386284</v>
      </c>
      <c r="O54" s="53">
        <v>171</v>
      </c>
      <c r="P54" s="42">
        <v>167</v>
      </c>
      <c r="Q54" s="50">
        <f t="shared" si="9"/>
        <v>0.0239520958083832</v>
      </c>
      <c r="R54" s="76">
        <f t="shared" si="10"/>
        <v>10532</v>
      </c>
      <c r="S54" s="42">
        <f t="shared" si="10"/>
        <v>10600</v>
      </c>
      <c r="T54" s="44">
        <f t="shared" si="6"/>
        <v>-0.006415094339622618</v>
      </c>
      <c r="U54" s="56">
        <f t="shared" si="7"/>
        <v>0.928093056045118</v>
      </c>
      <c r="V54" s="43">
        <v>0.9351565946184385</v>
      </c>
      <c r="W54" s="50">
        <f t="shared" si="5"/>
        <v>-0.0075533216725082175</v>
      </c>
      <c r="X54" s="104">
        <f>SUM(U54:U58)/5</f>
        <v>0.8596439323811891</v>
      </c>
      <c r="Y54" s="105">
        <f>SUM(V54:V58)/5</f>
        <v>0.8631142609473098</v>
      </c>
      <c r="Z54" s="106">
        <f>(X54/Y54)-1</f>
        <v>-0.00402070585916614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4809</v>
      </c>
      <c r="J55" s="9">
        <v>4948</v>
      </c>
      <c r="K55" s="51">
        <f t="shared" si="3"/>
        <v>-0.02809215844785773</v>
      </c>
      <c r="L55" s="48">
        <v>591</v>
      </c>
      <c r="M55" s="9">
        <v>542</v>
      </c>
      <c r="N55" s="33">
        <f t="shared" si="4"/>
        <v>0.09040590405904059</v>
      </c>
      <c r="O55" s="54">
        <v>36</v>
      </c>
      <c r="P55" s="10">
        <v>38</v>
      </c>
      <c r="Q55" s="51">
        <f t="shared" si="9"/>
        <v>-0.052631578947368474</v>
      </c>
      <c r="R55" s="59">
        <f t="shared" si="10"/>
        <v>5436</v>
      </c>
      <c r="S55" s="10">
        <f t="shared" si="10"/>
        <v>5528</v>
      </c>
      <c r="T55" s="33">
        <f t="shared" si="6"/>
        <v>-0.01664254703328505</v>
      </c>
      <c r="U55" s="57">
        <f t="shared" si="7"/>
        <v>0.7285886610373945</v>
      </c>
      <c r="V55" s="22">
        <v>0.7418142780461621</v>
      </c>
      <c r="W55" s="51">
        <f t="shared" si="5"/>
        <v>-0.017828744202122992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5489</v>
      </c>
      <c r="J56" s="9">
        <v>5506</v>
      </c>
      <c r="K56" s="51">
        <f t="shared" si="3"/>
        <v>-0.003087540864511462</v>
      </c>
      <c r="L56" s="48">
        <v>369</v>
      </c>
      <c r="M56" s="9">
        <v>343</v>
      </c>
      <c r="N56" s="33">
        <f t="shared" si="4"/>
        <v>0.07580174927113692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5886</v>
      </c>
      <c r="S56" s="10">
        <f t="shared" si="10"/>
        <v>5878</v>
      </c>
      <c r="T56" s="33">
        <f t="shared" si="6"/>
        <v>0.0013610071452874184</v>
      </c>
      <c r="U56" s="57">
        <f t="shared" si="7"/>
        <v>0.8400171257314114</v>
      </c>
      <c r="V56" s="22">
        <v>0.8398342620374339</v>
      </c>
      <c r="W56" s="51">
        <f t="shared" si="5"/>
        <v>0.0002177378350030068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5404</v>
      </c>
      <c r="J57" s="9">
        <v>5451</v>
      </c>
      <c r="K57" s="51">
        <f t="shared" si="3"/>
        <v>-0.008622271142909588</v>
      </c>
      <c r="L57" s="48">
        <v>429</v>
      </c>
      <c r="M57" s="9">
        <v>400</v>
      </c>
      <c r="N57" s="33">
        <f t="shared" si="4"/>
        <v>0.07250000000000001</v>
      </c>
      <c r="O57" s="54">
        <v>29</v>
      </c>
      <c r="P57" s="10">
        <v>27</v>
      </c>
      <c r="Q57" s="51">
        <f t="shared" si="9"/>
        <v>0.07407407407407418</v>
      </c>
      <c r="R57" s="59">
        <f t="shared" si="10"/>
        <v>5862</v>
      </c>
      <c r="S57" s="10">
        <f t="shared" si="10"/>
        <v>5878</v>
      </c>
      <c r="T57" s="33">
        <f t="shared" si="6"/>
        <v>-0.002722014290575059</v>
      </c>
      <c r="U57" s="57">
        <f t="shared" si="7"/>
        <v>0.8088864357665241</v>
      </c>
      <c r="V57" s="22">
        <v>0.8121027908261951</v>
      </c>
      <c r="W57" s="51">
        <f t="shared" si="5"/>
        <v>-0.003960527036729999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37993</v>
      </c>
      <c r="J58" s="90">
        <v>37688</v>
      </c>
      <c r="K58" s="93">
        <f t="shared" si="3"/>
        <v>0.008092761621736333</v>
      </c>
      <c r="L58" s="89">
        <v>5344</v>
      </c>
      <c r="M58" s="90">
        <v>5342</v>
      </c>
      <c r="N58" s="91">
        <f t="shared" si="4"/>
        <v>0.0003743916136278447</v>
      </c>
      <c r="O58" s="94">
        <v>1001</v>
      </c>
      <c r="P58" s="95">
        <v>989</v>
      </c>
      <c r="Q58" s="93">
        <f t="shared" si="9"/>
        <v>0.01213346814964611</v>
      </c>
      <c r="R58" s="96">
        <f t="shared" si="10"/>
        <v>44338</v>
      </c>
      <c r="S58" s="95">
        <f t="shared" si="10"/>
        <v>44019</v>
      </c>
      <c r="T58" s="91">
        <f t="shared" si="6"/>
        <v>0.007246870669483707</v>
      </c>
      <c r="U58" s="97">
        <f t="shared" si="7"/>
        <v>0.9926343833254976</v>
      </c>
      <c r="V58" s="98">
        <v>0.9866633792083203</v>
      </c>
      <c r="W58" s="93">
        <f t="shared" si="5"/>
        <v>0.006051713525608182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21054</v>
      </c>
      <c r="J59" s="4">
        <v>21353</v>
      </c>
      <c r="K59" s="81">
        <f t="shared" si="3"/>
        <v>-0.014002716245960722</v>
      </c>
      <c r="L59" s="78">
        <v>660</v>
      </c>
      <c r="M59" s="4">
        <v>669</v>
      </c>
      <c r="N59" s="79">
        <f t="shared" si="4"/>
        <v>-0.013452914798206317</v>
      </c>
      <c r="O59" s="82">
        <v>678</v>
      </c>
      <c r="P59" s="5">
        <v>592</v>
      </c>
      <c r="Q59" s="81">
        <f t="shared" si="9"/>
        <v>0.14527027027027017</v>
      </c>
      <c r="R59" s="83">
        <f t="shared" si="10"/>
        <v>22392</v>
      </c>
      <c r="S59" s="5">
        <f t="shared" si="10"/>
        <v>22614</v>
      </c>
      <c r="T59" s="79">
        <f t="shared" si="6"/>
        <v>-0.009816927566993927</v>
      </c>
      <c r="U59" s="84">
        <f t="shared" si="7"/>
        <v>0.9907526215654174</v>
      </c>
      <c r="V59" s="23">
        <v>1</v>
      </c>
      <c r="W59" s="81">
        <f t="shared" si="5"/>
        <v>-0.009247378434582565</v>
      </c>
      <c r="X59" s="104">
        <f>SUM(U59:U63)/5</f>
        <v>0.776825854535285</v>
      </c>
      <c r="Y59" s="105">
        <f>SUM(V59:V63)/5</f>
        <v>0.7816371355044213</v>
      </c>
      <c r="Z59" s="106">
        <f>(X59/Y59)-1</f>
        <v>-0.006155389439156278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5729</v>
      </c>
      <c r="J60" s="9">
        <v>5795</v>
      </c>
      <c r="K60" s="51">
        <f t="shared" si="3"/>
        <v>-0.01138912855910268</v>
      </c>
      <c r="L60" s="48">
        <v>145</v>
      </c>
      <c r="M60" s="9">
        <v>174</v>
      </c>
      <c r="N60" s="33">
        <f t="shared" si="4"/>
        <v>-0.16666666666666663</v>
      </c>
      <c r="O60" s="54">
        <v>240</v>
      </c>
      <c r="P60" s="10">
        <v>230</v>
      </c>
      <c r="Q60" s="51">
        <f t="shared" si="9"/>
        <v>0.04347826086956519</v>
      </c>
      <c r="R60" s="59">
        <f t="shared" si="10"/>
        <v>6114</v>
      </c>
      <c r="S60" s="10">
        <f t="shared" si="10"/>
        <v>6199</v>
      </c>
      <c r="T60" s="33">
        <f t="shared" si="6"/>
        <v>-0.01371188901435716</v>
      </c>
      <c r="U60" s="57">
        <f t="shared" si="7"/>
        <v>0.8177076367527083</v>
      </c>
      <c r="V60" s="22">
        <v>0.830074986609534</v>
      </c>
      <c r="W60" s="51">
        <f t="shared" si="5"/>
        <v>-0.01489907545261726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6945</v>
      </c>
      <c r="J61" s="9">
        <v>6925</v>
      </c>
      <c r="K61" s="51">
        <f t="shared" si="3"/>
        <v>0.002888086642599319</v>
      </c>
      <c r="L61" s="48">
        <v>260</v>
      </c>
      <c r="M61" s="9">
        <v>252</v>
      </c>
      <c r="N61" s="33">
        <f t="shared" si="4"/>
        <v>0.031746031746031855</v>
      </c>
      <c r="O61" s="54">
        <v>272</v>
      </c>
      <c r="P61" s="10">
        <v>260</v>
      </c>
      <c r="Q61" s="51">
        <f t="shared" si="9"/>
        <v>0.04615384615384621</v>
      </c>
      <c r="R61" s="59">
        <f t="shared" si="10"/>
        <v>7477</v>
      </c>
      <c r="S61" s="10">
        <f t="shared" si="10"/>
        <v>7437</v>
      </c>
      <c r="T61" s="33">
        <f t="shared" si="6"/>
        <v>0.00537851284119939</v>
      </c>
      <c r="U61" s="57">
        <f t="shared" si="7"/>
        <v>0.5929421094369548</v>
      </c>
      <c r="V61" s="22">
        <v>0.5904724096863835</v>
      </c>
      <c r="W61" s="51">
        <f t="shared" si="5"/>
        <v>0.004182582810063895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20595</v>
      </c>
      <c r="J62" s="9">
        <v>20644</v>
      </c>
      <c r="K62" s="51">
        <f t="shared" si="3"/>
        <v>-0.0023735710133695465</v>
      </c>
      <c r="L62" s="48">
        <v>601</v>
      </c>
      <c r="M62" s="9">
        <v>600</v>
      </c>
      <c r="N62" s="33">
        <f t="shared" si="4"/>
        <v>0.0016666666666667052</v>
      </c>
      <c r="O62" s="54">
        <v>554</v>
      </c>
      <c r="P62" s="10">
        <v>509</v>
      </c>
      <c r="Q62" s="51">
        <f t="shared" si="9"/>
        <v>0.08840864440078589</v>
      </c>
      <c r="R62" s="59">
        <f t="shared" si="10"/>
        <v>21750</v>
      </c>
      <c r="S62" s="10">
        <f t="shared" si="10"/>
        <v>21753</v>
      </c>
      <c r="T62" s="33">
        <f t="shared" si="6"/>
        <v>-0.00013791201213630977</v>
      </c>
      <c r="U62" s="57">
        <f t="shared" si="7"/>
        <v>0.8609769614440662</v>
      </c>
      <c r="V62" s="22">
        <v>0.8621195307545974</v>
      </c>
      <c r="W62" s="51">
        <f t="shared" si="5"/>
        <v>-0.0013253026636933507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7777</v>
      </c>
      <c r="J63" s="14">
        <v>7858</v>
      </c>
      <c r="K63" s="52">
        <f t="shared" si="3"/>
        <v>-0.010307966403665048</v>
      </c>
      <c r="L63" s="49">
        <v>235</v>
      </c>
      <c r="M63" s="14">
        <v>239</v>
      </c>
      <c r="N63" s="34">
        <f t="shared" si="4"/>
        <v>-0.01673640167364021</v>
      </c>
      <c r="O63" s="55">
        <v>238</v>
      </c>
      <c r="P63" s="15">
        <v>193</v>
      </c>
      <c r="Q63" s="52">
        <f t="shared" si="9"/>
        <v>0.23316062176165797</v>
      </c>
      <c r="R63" s="60">
        <f t="shared" si="10"/>
        <v>8250</v>
      </c>
      <c r="S63" s="15">
        <f t="shared" si="10"/>
        <v>8290</v>
      </c>
      <c r="T63" s="34">
        <f t="shared" si="6"/>
        <v>-0.004825090470446325</v>
      </c>
      <c r="U63" s="58">
        <f t="shared" si="7"/>
        <v>0.6217499434772779</v>
      </c>
      <c r="V63" s="24">
        <v>0.6255187504715913</v>
      </c>
      <c r="W63" s="52">
        <f t="shared" si="5"/>
        <v>-0.006025090361355456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34321</v>
      </c>
      <c r="J64" s="41">
        <v>35004</v>
      </c>
      <c r="K64" s="50">
        <f t="shared" si="3"/>
        <v>-0.019512055765055436</v>
      </c>
      <c r="L64" s="75">
        <v>1218</v>
      </c>
      <c r="M64" s="41">
        <v>1257</v>
      </c>
      <c r="N64" s="44">
        <f t="shared" si="4"/>
        <v>-0.031026252983293534</v>
      </c>
      <c r="O64" s="53">
        <v>994</v>
      </c>
      <c r="P64" s="42">
        <v>943</v>
      </c>
      <c r="Q64" s="50">
        <f t="shared" si="9"/>
        <v>0.054082714740190774</v>
      </c>
      <c r="R64" s="76">
        <f t="shared" si="10"/>
        <v>36533</v>
      </c>
      <c r="S64" s="42">
        <f t="shared" si="10"/>
        <v>37204</v>
      </c>
      <c r="T64" s="44">
        <f t="shared" si="6"/>
        <v>-0.018035695086549786</v>
      </c>
      <c r="U64" s="56">
        <f t="shared" si="7"/>
        <v>0.6448555239793127</v>
      </c>
      <c r="V64" s="43">
        <v>0.6574771144806136</v>
      </c>
      <c r="W64" s="50">
        <f t="shared" si="5"/>
        <v>-0.019197003550871283</v>
      </c>
      <c r="X64" s="104">
        <f>SUM(U64:U66)/3</f>
        <v>0.5996880044322449</v>
      </c>
      <c r="Y64" s="105">
        <f>SUM(V64:V66)/3</f>
        <v>0.6071445578609181</v>
      </c>
      <c r="Z64" s="106">
        <f>(X64/Y64)-1</f>
        <v>-0.012281347715516144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7739</v>
      </c>
      <c r="J65" s="9">
        <v>7789</v>
      </c>
      <c r="K65" s="51">
        <f t="shared" si="3"/>
        <v>-0.006419309282321262</v>
      </c>
      <c r="L65" s="48">
        <v>217</v>
      </c>
      <c r="M65" s="9">
        <v>200</v>
      </c>
      <c r="N65" s="33">
        <f t="shared" si="4"/>
        <v>0.08499999999999996</v>
      </c>
      <c r="O65" s="54">
        <v>139</v>
      </c>
      <c r="P65" s="10">
        <v>127</v>
      </c>
      <c r="Q65" s="51">
        <f t="shared" si="9"/>
        <v>0.09448818897637801</v>
      </c>
      <c r="R65" s="59">
        <f t="shared" si="10"/>
        <v>8095</v>
      </c>
      <c r="S65" s="10">
        <f t="shared" si="10"/>
        <v>8116</v>
      </c>
      <c r="T65" s="33">
        <f t="shared" si="6"/>
        <v>-0.002587481517989154</v>
      </c>
      <c r="U65" s="57">
        <f t="shared" si="7"/>
        <v>0.31619858599273465</v>
      </c>
      <c r="V65" s="22">
        <v>0.3174032068830661</v>
      </c>
      <c r="W65" s="51">
        <f t="shared" si="5"/>
        <v>-0.0037952385615790396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10080</v>
      </c>
      <c r="J66" s="14">
        <v>10193</v>
      </c>
      <c r="K66" s="52">
        <f t="shared" si="3"/>
        <v>-0.011086039438830575</v>
      </c>
      <c r="L66" s="49">
        <v>316</v>
      </c>
      <c r="M66" s="14">
        <v>309</v>
      </c>
      <c r="N66" s="34">
        <f t="shared" si="4"/>
        <v>0.02265372168284796</v>
      </c>
      <c r="O66" s="55">
        <v>266</v>
      </c>
      <c r="P66" s="15">
        <v>256</v>
      </c>
      <c r="Q66" s="52">
        <f t="shared" si="9"/>
        <v>0.0390625</v>
      </c>
      <c r="R66" s="60">
        <f t="shared" si="10"/>
        <v>10662</v>
      </c>
      <c r="S66" s="15">
        <f t="shared" si="10"/>
        <v>10758</v>
      </c>
      <c r="T66" s="34">
        <f t="shared" si="6"/>
        <v>-0.008923591745677584</v>
      </c>
      <c r="U66" s="58">
        <f t="shared" si="7"/>
        <v>0.8380099033246876</v>
      </c>
      <c r="V66" s="24">
        <v>0.8465533522190746</v>
      </c>
      <c r="W66" s="52">
        <f t="shared" si="5"/>
        <v>-0.010092038348193832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1175700</v>
      </c>
      <c r="J68" s="27">
        <f>SUM(J3:J67)</f>
        <v>1175923</v>
      </c>
      <c r="K68" s="61">
        <f>(I68/J68)-1</f>
        <v>-0.00018963826713147558</v>
      </c>
      <c r="L68" s="64">
        <f>SUM(L3:L67)</f>
        <v>278066</v>
      </c>
      <c r="M68" s="27">
        <f>SUM(M3:M67)</f>
        <v>278513</v>
      </c>
      <c r="N68" s="62">
        <f>(L68/M68)-1</f>
        <v>-0.0016049520130119177</v>
      </c>
      <c r="O68" s="65">
        <f>SUM(O3:O67)</f>
        <v>35766</v>
      </c>
      <c r="P68" s="27">
        <f>SUM(P3:P67)</f>
        <v>33746</v>
      </c>
      <c r="Q68" s="61">
        <f>(O68/P68)-1</f>
        <v>0.05985894624548105</v>
      </c>
      <c r="R68" s="64">
        <f>SUM(R3:R67)</f>
        <v>1489532</v>
      </c>
      <c r="S68" s="27">
        <f>SUM(S3:S67)</f>
        <v>1488182</v>
      </c>
      <c r="T68" s="62">
        <f t="shared" si="6"/>
        <v>0.0009071471096948613</v>
      </c>
      <c r="U68" s="63">
        <f>+R68/F68</f>
        <v>0.9131975204721672</v>
      </c>
      <c r="V68" s="32">
        <f>+S68/G68</f>
        <v>0.9134540606599266</v>
      </c>
      <c r="W68" s="62">
        <f>(U68/V68)-1</f>
        <v>-0.0002808462940917522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-223</v>
      </c>
      <c r="L69" s="99">
        <f>L68-M68</f>
        <v>-447</v>
      </c>
      <c r="O69" s="99">
        <f>O68-P68</f>
        <v>2020</v>
      </c>
      <c r="R69" s="99">
        <f>R68-S68</f>
        <v>1350</v>
      </c>
    </row>
    <row r="70" spans="6:21" ht="24.75" thickBot="1">
      <c r="F70" s="100" t="s">
        <v>245</v>
      </c>
      <c r="I70" s="100" t="s">
        <v>251</v>
      </c>
      <c r="L70" s="100" t="s">
        <v>252</v>
      </c>
      <c r="O70" s="100" t="s">
        <v>253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44">
      <selection activeCell="H2" sqref="H2:H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5" width="16.57421875" style="0" customWidth="1"/>
    <col min="16" max="16" width="16.57421875" style="127" customWidth="1"/>
  </cols>
  <sheetData>
    <row r="1" spans="1:24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249</v>
      </c>
      <c r="N1" s="119" t="s">
        <v>233</v>
      </c>
      <c r="O1" s="124" t="s">
        <v>231</v>
      </c>
      <c r="P1" s="125" t="s">
        <v>250</v>
      </c>
      <c r="U1" s="122" t="s">
        <v>237</v>
      </c>
      <c r="V1" s="122" t="s">
        <v>238</v>
      </c>
      <c r="W1" s="122">
        <v>2021</v>
      </c>
      <c r="X1" s="122">
        <v>2022</v>
      </c>
    </row>
    <row r="2" spans="1:24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4857</v>
      </c>
      <c r="G2">
        <v>84</v>
      </c>
      <c r="H2">
        <v>233</v>
      </c>
      <c r="I2">
        <v>5564</v>
      </c>
      <c r="J2">
        <f>+B2-LEFT(K2,5)</f>
        <v>564</v>
      </c>
      <c r="K2" t="s">
        <v>165</v>
      </c>
      <c r="L2" s="120">
        <v>239634</v>
      </c>
      <c r="M2" s="120">
        <v>738</v>
      </c>
      <c r="N2" s="120">
        <v>13839</v>
      </c>
      <c r="O2" s="120">
        <v>176603</v>
      </c>
      <c r="P2" s="126">
        <f>+M2+N2</f>
        <v>14577</v>
      </c>
      <c r="Q2">
        <f aca="true" t="shared" si="0" ref="Q2:Q33">+R2-B2</f>
        <v>-564</v>
      </c>
      <c r="R2" s="123" t="s">
        <v>78</v>
      </c>
      <c r="S2">
        <v>393476</v>
      </c>
      <c r="U2" s="123" t="s">
        <v>165</v>
      </c>
      <c r="V2">
        <v>239460</v>
      </c>
      <c r="W2">
        <v>13884</v>
      </c>
      <c r="X2">
        <v>176977</v>
      </c>
    </row>
    <row r="3" spans="1:24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26204</v>
      </c>
      <c r="G3">
        <v>615</v>
      </c>
      <c r="H3">
        <v>1888</v>
      </c>
      <c r="I3">
        <v>27799</v>
      </c>
      <c r="J3">
        <f aca="true" t="shared" si="1" ref="J3:J65">+B3-LEFT(K3,5)</f>
        <v>659</v>
      </c>
      <c r="K3" t="s">
        <v>166</v>
      </c>
      <c r="L3" s="120">
        <v>7046</v>
      </c>
      <c r="M3" s="120">
        <v>33</v>
      </c>
      <c r="N3" s="120">
        <v>171</v>
      </c>
      <c r="O3" s="120">
        <v>411</v>
      </c>
      <c r="P3" s="126">
        <f aca="true" t="shared" si="2" ref="P3:P65">+M3+N3</f>
        <v>204</v>
      </c>
      <c r="Q3">
        <f t="shared" si="0"/>
        <v>-659</v>
      </c>
      <c r="R3" s="123" t="s">
        <v>80</v>
      </c>
      <c r="S3">
        <v>9339</v>
      </c>
      <c r="U3" s="123" t="s">
        <v>166</v>
      </c>
      <c r="V3">
        <v>7047</v>
      </c>
      <c r="W3">
        <v>170</v>
      </c>
      <c r="X3">
        <v>431</v>
      </c>
    </row>
    <row r="4" spans="1:24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8305</v>
      </c>
      <c r="G4">
        <v>138</v>
      </c>
      <c r="H4">
        <v>312</v>
      </c>
      <c r="I4">
        <v>11099</v>
      </c>
      <c r="J4">
        <f t="shared" si="1"/>
        <v>677</v>
      </c>
      <c r="K4" t="s">
        <v>167</v>
      </c>
      <c r="L4" s="120">
        <v>6910</v>
      </c>
      <c r="M4" s="120">
        <v>1</v>
      </c>
      <c r="N4" s="120">
        <v>24</v>
      </c>
      <c r="O4" s="120">
        <v>680</v>
      </c>
      <c r="P4" s="126">
        <f t="shared" si="2"/>
        <v>25</v>
      </c>
      <c r="Q4">
        <f t="shared" si="0"/>
        <v>-677</v>
      </c>
      <c r="R4" s="123" t="s">
        <v>82</v>
      </c>
      <c r="S4">
        <v>7376</v>
      </c>
      <c r="U4" s="123" t="s">
        <v>167</v>
      </c>
      <c r="V4">
        <v>6956</v>
      </c>
      <c r="W4">
        <v>22</v>
      </c>
      <c r="X4">
        <v>605</v>
      </c>
    </row>
    <row r="5" spans="1:24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239634</v>
      </c>
      <c r="G5">
        <v>14577</v>
      </c>
      <c r="H5">
        <v>176603</v>
      </c>
      <c r="I5">
        <v>393476</v>
      </c>
      <c r="J5">
        <f t="shared" si="1"/>
        <v>-35</v>
      </c>
      <c r="K5" t="s">
        <v>168</v>
      </c>
      <c r="L5" s="120">
        <v>6146</v>
      </c>
      <c r="M5" s="120">
        <v>5</v>
      </c>
      <c r="N5" s="120">
        <v>144</v>
      </c>
      <c r="O5" s="120">
        <v>408</v>
      </c>
      <c r="P5" s="126">
        <f t="shared" si="2"/>
        <v>149</v>
      </c>
      <c r="Q5">
        <f t="shared" si="0"/>
        <v>35</v>
      </c>
      <c r="R5" s="123" t="s">
        <v>85</v>
      </c>
      <c r="S5">
        <v>8621</v>
      </c>
      <c r="U5" s="123" t="s">
        <v>168</v>
      </c>
      <c r="V5">
        <v>6250</v>
      </c>
      <c r="W5">
        <v>145</v>
      </c>
      <c r="X5">
        <v>419</v>
      </c>
    </row>
    <row r="6" spans="1:24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9413</v>
      </c>
      <c r="G6">
        <v>34</v>
      </c>
      <c r="H6">
        <v>1156</v>
      </c>
      <c r="I6">
        <v>15334</v>
      </c>
      <c r="J6">
        <f t="shared" si="1"/>
        <v>189</v>
      </c>
      <c r="K6" t="s">
        <v>169</v>
      </c>
      <c r="L6" s="120">
        <v>5942</v>
      </c>
      <c r="M6" s="120">
        <v>5</v>
      </c>
      <c r="N6" s="120">
        <v>57</v>
      </c>
      <c r="O6" s="120">
        <v>361</v>
      </c>
      <c r="P6" s="126">
        <f t="shared" si="2"/>
        <v>62</v>
      </c>
      <c r="Q6">
        <f t="shared" si="0"/>
        <v>-189</v>
      </c>
      <c r="R6" s="123" t="s">
        <v>87</v>
      </c>
      <c r="S6">
        <v>8437</v>
      </c>
      <c r="U6" s="123" t="s">
        <v>169</v>
      </c>
      <c r="V6">
        <v>6020</v>
      </c>
      <c r="W6">
        <v>54</v>
      </c>
      <c r="X6">
        <v>326</v>
      </c>
    </row>
    <row r="7" spans="1:24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7561</v>
      </c>
      <c r="G7">
        <v>40</v>
      </c>
      <c r="H7">
        <v>545</v>
      </c>
      <c r="I7">
        <v>9931</v>
      </c>
      <c r="J7">
        <f t="shared" si="1"/>
        <v>302</v>
      </c>
      <c r="K7" t="s">
        <v>170</v>
      </c>
      <c r="L7" s="120">
        <v>34321</v>
      </c>
      <c r="M7" s="120">
        <v>48</v>
      </c>
      <c r="N7" s="120">
        <v>946</v>
      </c>
      <c r="O7" s="120">
        <v>1218</v>
      </c>
      <c r="P7" s="126">
        <f t="shared" si="2"/>
        <v>994</v>
      </c>
      <c r="Q7">
        <f t="shared" si="0"/>
        <v>-302</v>
      </c>
      <c r="R7" s="123" t="s">
        <v>89</v>
      </c>
      <c r="S7">
        <v>56653</v>
      </c>
      <c r="U7" s="123" t="s">
        <v>170</v>
      </c>
      <c r="V7">
        <v>34911</v>
      </c>
      <c r="W7">
        <v>932</v>
      </c>
      <c r="X7">
        <v>1228</v>
      </c>
    </row>
    <row r="8" spans="1:24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2972</v>
      </c>
      <c r="G8">
        <v>7</v>
      </c>
      <c r="H8">
        <v>505</v>
      </c>
      <c r="I8">
        <v>4355</v>
      </c>
      <c r="J8">
        <f t="shared" si="1"/>
        <v>397</v>
      </c>
      <c r="K8" t="s">
        <v>171</v>
      </c>
      <c r="L8" s="120">
        <v>4643</v>
      </c>
      <c r="M8" s="120">
        <v>3</v>
      </c>
      <c r="N8" s="120">
        <v>175</v>
      </c>
      <c r="O8" s="120">
        <v>321</v>
      </c>
      <c r="P8" s="126">
        <f t="shared" si="2"/>
        <v>178</v>
      </c>
      <c r="Q8">
        <f t="shared" si="0"/>
        <v>-397</v>
      </c>
      <c r="R8" s="123" t="s">
        <v>91</v>
      </c>
      <c r="S8">
        <v>6314</v>
      </c>
      <c r="U8" s="123" t="s">
        <v>171</v>
      </c>
      <c r="V8">
        <v>4690</v>
      </c>
      <c r="W8">
        <v>180</v>
      </c>
      <c r="X8">
        <v>284</v>
      </c>
    </row>
    <row r="9" spans="1:24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7948</v>
      </c>
      <c r="G9">
        <v>54</v>
      </c>
      <c r="H9">
        <v>863</v>
      </c>
      <c r="I9">
        <v>13348</v>
      </c>
      <c r="J9">
        <f t="shared" si="1"/>
        <v>678</v>
      </c>
      <c r="K9" t="s">
        <v>172</v>
      </c>
      <c r="L9" s="120">
        <v>18018</v>
      </c>
      <c r="M9" s="120">
        <v>15</v>
      </c>
      <c r="N9" s="120">
        <v>192</v>
      </c>
      <c r="O9" s="120">
        <v>1292</v>
      </c>
      <c r="P9" s="126">
        <f t="shared" si="2"/>
        <v>207</v>
      </c>
      <c r="Q9">
        <f t="shared" si="0"/>
        <v>-678</v>
      </c>
      <c r="R9" s="123" t="s">
        <v>92</v>
      </c>
      <c r="S9">
        <v>23964</v>
      </c>
      <c r="U9" s="123" t="s">
        <v>172</v>
      </c>
      <c r="V9">
        <v>18211</v>
      </c>
      <c r="W9">
        <v>191</v>
      </c>
      <c r="X9">
        <v>1236</v>
      </c>
    </row>
    <row r="10" spans="1:24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8402</v>
      </c>
      <c r="G10">
        <v>68</v>
      </c>
      <c r="H10">
        <v>823</v>
      </c>
      <c r="I10">
        <v>10980</v>
      </c>
      <c r="J10">
        <f t="shared" si="1"/>
        <v>682</v>
      </c>
      <c r="K10" t="s">
        <v>173</v>
      </c>
      <c r="L10" s="120">
        <v>7277</v>
      </c>
      <c r="M10" s="120">
        <v>1</v>
      </c>
      <c r="N10" s="120">
        <v>139</v>
      </c>
      <c r="O10" s="120">
        <v>400</v>
      </c>
      <c r="P10" s="126">
        <f t="shared" si="2"/>
        <v>140</v>
      </c>
      <c r="Q10">
        <f t="shared" si="0"/>
        <v>-682</v>
      </c>
      <c r="R10" s="123" t="s">
        <v>93</v>
      </c>
      <c r="S10">
        <v>8333</v>
      </c>
      <c r="U10" s="123" t="s">
        <v>173</v>
      </c>
      <c r="V10">
        <v>7323</v>
      </c>
      <c r="W10">
        <v>139</v>
      </c>
      <c r="X10">
        <v>408</v>
      </c>
    </row>
    <row r="11" spans="1:24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7389</v>
      </c>
      <c r="G11">
        <v>115</v>
      </c>
      <c r="H11">
        <v>265</v>
      </c>
      <c r="I11">
        <v>5780</v>
      </c>
      <c r="J11">
        <f t="shared" si="1"/>
        <v>26</v>
      </c>
      <c r="K11" t="s">
        <v>174</v>
      </c>
      <c r="L11" s="120">
        <v>8021</v>
      </c>
      <c r="M11" s="120">
        <v>5</v>
      </c>
      <c r="N11" s="120">
        <v>141</v>
      </c>
      <c r="O11" s="120">
        <v>649</v>
      </c>
      <c r="P11" s="126">
        <f t="shared" si="2"/>
        <v>146</v>
      </c>
      <c r="Q11">
        <f t="shared" si="0"/>
        <v>-26</v>
      </c>
      <c r="R11" s="123" t="s">
        <v>94</v>
      </c>
      <c r="S11">
        <v>13766</v>
      </c>
      <c r="U11" s="123" t="s">
        <v>174</v>
      </c>
      <c r="V11">
        <v>8152</v>
      </c>
      <c r="W11">
        <v>140</v>
      </c>
      <c r="X11">
        <v>534</v>
      </c>
    </row>
    <row r="12" spans="1:24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7116</v>
      </c>
      <c r="G12">
        <v>88</v>
      </c>
      <c r="H12">
        <v>263</v>
      </c>
      <c r="I12">
        <v>12087</v>
      </c>
      <c r="J12">
        <f t="shared" si="1"/>
        <v>46</v>
      </c>
      <c r="K12" t="s">
        <v>175</v>
      </c>
      <c r="L12" s="120">
        <v>5821</v>
      </c>
      <c r="M12" s="120">
        <v>1</v>
      </c>
      <c r="N12" s="120">
        <v>49</v>
      </c>
      <c r="O12" s="120">
        <v>575</v>
      </c>
      <c r="P12" s="126">
        <f t="shared" si="2"/>
        <v>50</v>
      </c>
      <c r="Q12">
        <f t="shared" si="0"/>
        <v>-46</v>
      </c>
      <c r="R12" s="123" t="s">
        <v>95</v>
      </c>
      <c r="S12">
        <v>7251</v>
      </c>
      <c r="U12" s="123" t="s">
        <v>175</v>
      </c>
      <c r="V12">
        <v>5802</v>
      </c>
      <c r="W12">
        <v>49</v>
      </c>
      <c r="X12">
        <v>577</v>
      </c>
    </row>
    <row r="13" spans="1:24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8832</v>
      </c>
      <c r="G13">
        <v>207</v>
      </c>
      <c r="H13">
        <v>206</v>
      </c>
      <c r="I13">
        <v>9591</v>
      </c>
      <c r="J13">
        <f t="shared" si="1"/>
        <v>190</v>
      </c>
      <c r="K13" t="s">
        <v>176</v>
      </c>
      <c r="L13" s="120">
        <v>13453</v>
      </c>
      <c r="M13" s="120">
        <v>7</v>
      </c>
      <c r="N13" s="120">
        <v>125</v>
      </c>
      <c r="O13" s="120">
        <v>583</v>
      </c>
      <c r="P13" s="126">
        <f t="shared" si="2"/>
        <v>132</v>
      </c>
      <c r="Q13">
        <f t="shared" si="0"/>
        <v>-190</v>
      </c>
      <c r="R13" s="123" t="s">
        <v>96</v>
      </c>
      <c r="S13">
        <v>15509</v>
      </c>
      <c r="U13" s="123" t="s">
        <v>176</v>
      </c>
      <c r="V13">
        <v>13511</v>
      </c>
      <c r="W13">
        <v>130</v>
      </c>
      <c r="X13">
        <v>535</v>
      </c>
    </row>
    <row r="14" spans="1:24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13100</v>
      </c>
      <c r="G14">
        <v>192</v>
      </c>
      <c r="H14">
        <v>334</v>
      </c>
      <c r="I14">
        <v>9799</v>
      </c>
      <c r="J14">
        <f t="shared" si="1"/>
        <v>316</v>
      </c>
      <c r="K14" t="s">
        <v>177</v>
      </c>
      <c r="L14" s="120">
        <v>8866</v>
      </c>
      <c r="M14" s="120">
        <v>4</v>
      </c>
      <c r="N14" s="120">
        <v>64</v>
      </c>
      <c r="O14" s="120">
        <v>424</v>
      </c>
      <c r="P14" s="126">
        <f t="shared" si="2"/>
        <v>68</v>
      </c>
      <c r="Q14">
        <f t="shared" si="0"/>
        <v>-316</v>
      </c>
      <c r="R14" s="123" t="s">
        <v>97</v>
      </c>
      <c r="S14">
        <v>9219</v>
      </c>
      <c r="U14" s="123" t="s">
        <v>177</v>
      </c>
      <c r="V14">
        <v>8872</v>
      </c>
      <c r="W14">
        <v>63</v>
      </c>
      <c r="X14">
        <v>408</v>
      </c>
    </row>
    <row r="15" spans="1:24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14557</v>
      </c>
      <c r="G15">
        <v>317</v>
      </c>
      <c r="H15">
        <v>727</v>
      </c>
      <c r="I15">
        <v>17918</v>
      </c>
      <c r="J15">
        <f t="shared" si="1"/>
        <v>559</v>
      </c>
      <c r="K15" t="s">
        <v>178</v>
      </c>
      <c r="L15" s="120">
        <v>31508</v>
      </c>
      <c r="M15" s="120">
        <v>3</v>
      </c>
      <c r="N15" s="120">
        <v>556</v>
      </c>
      <c r="O15" s="120">
        <v>1852</v>
      </c>
      <c r="P15" s="126">
        <f t="shared" si="2"/>
        <v>559</v>
      </c>
      <c r="Q15">
        <f t="shared" si="0"/>
        <v>-559</v>
      </c>
      <c r="R15" s="123" t="s">
        <v>98</v>
      </c>
      <c r="S15">
        <v>37116</v>
      </c>
      <c r="U15" s="123" t="s">
        <v>178</v>
      </c>
      <c r="V15">
        <v>31264</v>
      </c>
      <c r="W15">
        <v>547</v>
      </c>
      <c r="X15">
        <v>1829</v>
      </c>
    </row>
    <row r="16" spans="1:24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6910</v>
      </c>
      <c r="G16">
        <v>25</v>
      </c>
      <c r="H16">
        <v>680</v>
      </c>
      <c r="I16">
        <v>7376</v>
      </c>
      <c r="J16">
        <f t="shared" si="1"/>
        <v>-211</v>
      </c>
      <c r="K16" t="s">
        <v>179</v>
      </c>
      <c r="L16" s="120">
        <v>7389</v>
      </c>
      <c r="M16" s="120">
        <v>4</v>
      </c>
      <c r="N16" s="120">
        <v>111</v>
      </c>
      <c r="O16" s="120">
        <v>265</v>
      </c>
      <c r="P16" s="126">
        <f t="shared" si="2"/>
        <v>115</v>
      </c>
      <c r="Q16">
        <f t="shared" si="0"/>
        <v>211</v>
      </c>
      <c r="R16" s="123" t="s">
        <v>99</v>
      </c>
      <c r="S16">
        <v>5780</v>
      </c>
      <c r="U16" s="123" t="s">
        <v>179</v>
      </c>
      <c r="V16">
        <v>7433</v>
      </c>
      <c r="W16">
        <v>105</v>
      </c>
      <c r="X16">
        <v>271</v>
      </c>
    </row>
    <row r="17" spans="1:24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5821</v>
      </c>
      <c r="G17">
        <v>50</v>
      </c>
      <c r="H17">
        <v>575</v>
      </c>
      <c r="I17">
        <v>7251</v>
      </c>
      <c r="J17">
        <f t="shared" si="1"/>
        <v>-30</v>
      </c>
      <c r="K17" t="s">
        <v>180</v>
      </c>
      <c r="L17" s="120">
        <v>9413</v>
      </c>
      <c r="M17" s="120">
        <v>9</v>
      </c>
      <c r="N17" s="120">
        <v>25</v>
      </c>
      <c r="O17" s="120">
        <v>1156</v>
      </c>
      <c r="P17" s="126">
        <f t="shared" si="2"/>
        <v>34</v>
      </c>
      <c r="Q17">
        <f t="shared" si="0"/>
        <v>30</v>
      </c>
      <c r="R17" s="123" t="s">
        <v>102</v>
      </c>
      <c r="S17">
        <v>15334</v>
      </c>
      <c r="U17" s="123" t="s">
        <v>180</v>
      </c>
      <c r="V17">
        <v>9479</v>
      </c>
      <c r="W17">
        <v>25</v>
      </c>
      <c r="X17">
        <v>1110</v>
      </c>
    </row>
    <row r="18" spans="1:24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13453</v>
      </c>
      <c r="G18">
        <v>132</v>
      </c>
      <c r="H18">
        <v>583</v>
      </c>
      <c r="I18">
        <v>15509</v>
      </c>
      <c r="J18">
        <f t="shared" si="1"/>
        <v>-35</v>
      </c>
      <c r="K18" t="s">
        <v>181</v>
      </c>
      <c r="L18" s="120">
        <v>21054</v>
      </c>
      <c r="M18" s="120">
        <v>50</v>
      </c>
      <c r="N18" s="120">
        <v>628</v>
      </c>
      <c r="O18" s="120">
        <v>660</v>
      </c>
      <c r="P18" s="126">
        <f t="shared" si="2"/>
        <v>678</v>
      </c>
      <c r="Q18">
        <f t="shared" si="0"/>
        <v>35</v>
      </c>
      <c r="R18" s="123" t="s">
        <v>103</v>
      </c>
      <c r="S18">
        <v>22601</v>
      </c>
      <c r="U18" s="123" t="s">
        <v>181</v>
      </c>
      <c r="V18">
        <v>21394</v>
      </c>
      <c r="W18">
        <v>591</v>
      </c>
      <c r="X18">
        <v>597</v>
      </c>
    </row>
    <row r="19" spans="1:24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8866</v>
      </c>
      <c r="G19">
        <v>68</v>
      </c>
      <c r="H19">
        <v>424</v>
      </c>
      <c r="I19">
        <v>9219</v>
      </c>
      <c r="J19">
        <f t="shared" si="1"/>
        <v>-30</v>
      </c>
      <c r="K19" t="s">
        <v>182</v>
      </c>
      <c r="L19" s="120">
        <v>5573</v>
      </c>
      <c r="M19" s="120">
        <v>4</v>
      </c>
      <c r="N19" s="120">
        <v>26</v>
      </c>
      <c r="O19" s="120">
        <v>296</v>
      </c>
      <c r="P19" s="126">
        <f t="shared" si="2"/>
        <v>30</v>
      </c>
      <c r="Q19">
        <f t="shared" si="0"/>
        <v>30</v>
      </c>
      <c r="R19" s="123" t="s">
        <v>105</v>
      </c>
      <c r="S19">
        <v>7459</v>
      </c>
      <c r="U19" s="123" t="s">
        <v>182</v>
      </c>
      <c r="V19">
        <v>5617</v>
      </c>
      <c r="W19">
        <v>24</v>
      </c>
      <c r="X19">
        <v>267</v>
      </c>
    </row>
    <row r="20" spans="1:24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31508</v>
      </c>
      <c r="G20">
        <v>559</v>
      </c>
      <c r="H20">
        <v>1852</v>
      </c>
      <c r="I20">
        <v>37116</v>
      </c>
      <c r="J20">
        <f t="shared" si="1"/>
        <v>-29</v>
      </c>
      <c r="K20" t="s">
        <v>183</v>
      </c>
      <c r="L20" s="120">
        <v>7116</v>
      </c>
      <c r="M20" s="120">
        <v>8</v>
      </c>
      <c r="N20" s="120">
        <v>80</v>
      </c>
      <c r="O20" s="120">
        <v>263</v>
      </c>
      <c r="P20" s="126">
        <f t="shared" si="2"/>
        <v>88</v>
      </c>
      <c r="Q20">
        <f t="shared" si="0"/>
        <v>29</v>
      </c>
      <c r="R20" s="123" t="s">
        <v>108</v>
      </c>
      <c r="S20">
        <v>12087</v>
      </c>
      <c r="U20" s="123" t="s">
        <v>183</v>
      </c>
      <c r="V20">
        <v>7106</v>
      </c>
      <c r="W20">
        <v>90</v>
      </c>
      <c r="X20">
        <v>245</v>
      </c>
    </row>
    <row r="21" spans="1:24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5418</v>
      </c>
      <c r="G21">
        <v>51</v>
      </c>
      <c r="H21">
        <v>485</v>
      </c>
      <c r="I21">
        <v>7150</v>
      </c>
      <c r="J21">
        <f t="shared" si="1"/>
        <v>29</v>
      </c>
      <c r="K21" t="s">
        <v>184</v>
      </c>
      <c r="L21" s="120">
        <v>12588</v>
      </c>
      <c r="M21" s="120">
        <v>7</v>
      </c>
      <c r="N21" s="120">
        <v>227</v>
      </c>
      <c r="O21" s="120">
        <v>699</v>
      </c>
      <c r="P21" s="126">
        <f t="shared" si="2"/>
        <v>234</v>
      </c>
      <c r="Q21">
        <f t="shared" si="0"/>
        <v>-29</v>
      </c>
      <c r="R21" s="123" t="s">
        <v>109</v>
      </c>
      <c r="S21">
        <v>14290</v>
      </c>
      <c r="U21" s="123" t="s">
        <v>184</v>
      </c>
      <c r="V21">
        <v>12639</v>
      </c>
      <c r="W21">
        <v>228</v>
      </c>
      <c r="X21">
        <v>613</v>
      </c>
    </row>
    <row r="22" spans="1:24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16038</v>
      </c>
      <c r="G22">
        <v>222</v>
      </c>
      <c r="H22">
        <v>1488</v>
      </c>
      <c r="I22">
        <v>19379</v>
      </c>
      <c r="J22">
        <f t="shared" si="1"/>
        <v>57</v>
      </c>
      <c r="K22" t="s">
        <v>185</v>
      </c>
      <c r="L22" s="120">
        <v>11468</v>
      </c>
      <c r="M22" s="120">
        <v>12</v>
      </c>
      <c r="N22" s="120">
        <v>298</v>
      </c>
      <c r="O22" s="120">
        <v>745</v>
      </c>
      <c r="P22" s="126">
        <f t="shared" si="2"/>
        <v>310</v>
      </c>
      <c r="Q22">
        <f t="shared" si="0"/>
        <v>-57</v>
      </c>
      <c r="R22" s="123" t="s">
        <v>110</v>
      </c>
      <c r="S22">
        <v>13837</v>
      </c>
      <c r="U22" s="123" t="s">
        <v>185</v>
      </c>
      <c r="V22">
        <v>11614</v>
      </c>
      <c r="W22">
        <v>308</v>
      </c>
      <c r="X22">
        <v>713</v>
      </c>
    </row>
    <row r="23" spans="1:24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5161</v>
      </c>
      <c r="G23">
        <v>37</v>
      </c>
      <c r="H23">
        <v>426</v>
      </c>
      <c r="I23">
        <v>7054</v>
      </c>
      <c r="J23">
        <f t="shared" si="1"/>
        <v>36</v>
      </c>
      <c r="K23" t="s">
        <v>186</v>
      </c>
      <c r="L23" s="120">
        <v>5418</v>
      </c>
      <c r="M23" s="120">
        <v>3</v>
      </c>
      <c r="N23" s="120">
        <v>48</v>
      </c>
      <c r="O23" s="120">
        <v>485</v>
      </c>
      <c r="P23" s="126">
        <f t="shared" si="2"/>
        <v>51</v>
      </c>
      <c r="Q23">
        <f t="shared" si="0"/>
        <v>-36</v>
      </c>
      <c r="R23" s="123" t="s">
        <v>111</v>
      </c>
      <c r="S23">
        <v>7150</v>
      </c>
      <c r="U23" s="123" t="s">
        <v>186</v>
      </c>
      <c r="V23">
        <v>5362</v>
      </c>
      <c r="W23">
        <v>43</v>
      </c>
      <c r="X23">
        <v>516</v>
      </c>
    </row>
    <row r="24" spans="1:24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6505</v>
      </c>
      <c r="G24">
        <v>77</v>
      </c>
      <c r="H24">
        <v>457</v>
      </c>
      <c r="I24">
        <v>7648</v>
      </c>
      <c r="J24">
        <f t="shared" si="1"/>
        <v>35</v>
      </c>
      <c r="K24" t="s">
        <v>187</v>
      </c>
      <c r="L24" s="120">
        <v>16038</v>
      </c>
      <c r="M24" s="120">
        <v>2</v>
      </c>
      <c r="N24" s="120">
        <v>220</v>
      </c>
      <c r="O24" s="120">
        <v>1488</v>
      </c>
      <c r="P24" s="126">
        <f t="shared" si="2"/>
        <v>222</v>
      </c>
      <c r="Q24">
        <f t="shared" si="0"/>
        <v>-35</v>
      </c>
      <c r="R24" s="123" t="s">
        <v>112</v>
      </c>
      <c r="S24">
        <v>19379</v>
      </c>
      <c r="U24" s="123" t="s">
        <v>187</v>
      </c>
      <c r="V24">
        <v>15949</v>
      </c>
      <c r="W24">
        <v>227</v>
      </c>
      <c r="X24">
        <v>1444</v>
      </c>
    </row>
    <row r="25" spans="1:24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102220</v>
      </c>
      <c r="G25">
        <v>2749</v>
      </c>
      <c r="H25">
        <v>29186</v>
      </c>
      <c r="I25">
        <v>116074</v>
      </c>
      <c r="J25">
        <f t="shared" si="1"/>
        <v>36</v>
      </c>
      <c r="K25" t="s">
        <v>188</v>
      </c>
      <c r="L25" s="120">
        <v>9834</v>
      </c>
      <c r="M25" s="120">
        <v>8</v>
      </c>
      <c r="N25" s="120">
        <v>163</v>
      </c>
      <c r="O25" s="120">
        <v>527</v>
      </c>
      <c r="P25" s="126">
        <f t="shared" si="2"/>
        <v>171</v>
      </c>
      <c r="Q25">
        <f t="shared" si="0"/>
        <v>-36</v>
      </c>
      <c r="R25" s="123" t="s">
        <v>113</v>
      </c>
      <c r="S25">
        <v>11348</v>
      </c>
      <c r="U25" s="123" t="s">
        <v>188</v>
      </c>
      <c r="V25">
        <v>9934</v>
      </c>
      <c r="W25">
        <v>167</v>
      </c>
      <c r="X25">
        <v>529</v>
      </c>
    </row>
    <row r="26" spans="1:24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11241</v>
      </c>
      <c r="G26">
        <v>82</v>
      </c>
      <c r="H26">
        <v>549</v>
      </c>
      <c r="I26">
        <v>10079</v>
      </c>
      <c r="J26">
        <f t="shared" si="1"/>
        <v>237</v>
      </c>
      <c r="K26" t="s">
        <v>189</v>
      </c>
      <c r="L26" s="120">
        <v>5161</v>
      </c>
      <c r="M26" s="120">
        <v>2</v>
      </c>
      <c r="N26" s="120">
        <v>35</v>
      </c>
      <c r="O26" s="120">
        <v>426</v>
      </c>
      <c r="P26" s="126">
        <f t="shared" si="2"/>
        <v>37</v>
      </c>
      <c r="Q26">
        <f t="shared" si="0"/>
        <v>-237</v>
      </c>
      <c r="R26" s="123" t="s">
        <v>116</v>
      </c>
      <c r="S26">
        <v>7054</v>
      </c>
      <c r="U26" s="123" t="s">
        <v>189</v>
      </c>
      <c r="V26">
        <v>5171</v>
      </c>
      <c r="W26">
        <v>35</v>
      </c>
      <c r="X26">
        <v>373</v>
      </c>
    </row>
    <row r="27" spans="1:24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7212</v>
      </c>
      <c r="G27">
        <v>126</v>
      </c>
      <c r="H27">
        <v>589</v>
      </c>
      <c r="I27">
        <v>8382</v>
      </c>
      <c r="J27">
        <f t="shared" si="1"/>
        <v>221</v>
      </c>
      <c r="K27" t="s">
        <v>190</v>
      </c>
      <c r="L27" s="120">
        <v>6505</v>
      </c>
      <c r="M27" s="120">
        <v>4</v>
      </c>
      <c r="N27" s="120">
        <v>73</v>
      </c>
      <c r="O27" s="120">
        <v>457</v>
      </c>
      <c r="P27" s="126">
        <f t="shared" si="2"/>
        <v>77</v>
      </c>
      <c r="Q27">
        <f t="shared" si="0"/>
        <v>-221</v>
      </c>
      <c r="R27" s="123" t="s">
        <v>117</v>
      </c>
      <c r="S27">
        <v>7648</v>
      </c>
      <c r="U27" s="123" t="s">
        <v>190</v>
      </c>
      <c r="V27">
        <v>6494</v>
      </c>
      <c r="W27">
        <v>73</v>
      </c>
      <c r="X27">
        <v>507</v>
      </c>
    </row>
    <row r="28" spans="1:24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15872</v>
      </c>
      <c r="G28">
        <v>89</v>
      </c>
      <c r="H28">
        <v>1152</v>
      </c>
      <c r="I28">
        <v>17254</v>
      </c>
      <c r="J28">
        <f t="shared" si="1"/>
        <v>231</v>
      </c>
      <c r="K28" t="s">
        <v>191</v>
      </c>
      <c r="L28" s="120">
        <v>4809</v>
      </c>
      <c r="M28" s="120">
        <v>1</v>
      </c>
      <c r="N28" s="120">
        <v>35</v>
      </c>
      <c r="O28" s="120">
        <v>591</v>
      </c>
      <c r="P28" s="126">
        <f t="shared" si="2"/>
        <v>36</v>
      </c>
      <c r="Q28">
        <f t="shared" si="0"/>
        <v>-231</v>
      </c>
      <c r="R28" s="123" t="s">
        <v>118</v>
      </c>
      <c r="S28">
        <v>7461</v>
      </c>
      <c r="U28" s="123" t="s">
        <v>191</v>
      </c>
      <c r="V28">
        <v>4945</v>
      </c>
      <c r="W28">
        <v>37</v>
      </c>
      <c r="X28">
        <v>568</v>
      </c>
    </row>
    <row r="29" spans="1:24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5573</v>
      </c>
      <c r="G29">
        <v>30</v>
      </c>
      <c r="H29">
        <v>296</v>
      </c>
      <c r="I29">
        <v>7459</v>
      </c>
      <c r="J29">
        <f t="shared" si="1"/>
        <v>-102</v>
      </c>
      <c r="K29" t="s">
        <v>192</v>
      </c>
      <c r="L29" s="120">
        <v>102220</v>
      </c>
      <c r="M29" s="120">
        <v>160</v>
      </c>
      <c r="N29" s="120">
        <v>2589</v>
      </c>
      <c r="O29" s="120">
        <v>29186</v>
      </c>
      <c r="P29" s="126">
        <f t="shared" si="2"/>
        <v>2749</v>
      </c>
      <c r="Q29">
        <f t="shared" si="0"/>
        <v>102</v>
      </c>
      <c r="R29" s="123" t="s">
        <v>119</v>
      </c>
      <c r="S29">
        <v>116074</v>
      </c>
      <c r="U29" s="123" t="s">
        <v>192</v>
      </c>
      <c r="V29">
        <v>101942</v>
      </c>
      <c r="W29">
        <v>2565</v>
      </c>
      <c r="X29">
        <v>29188</v>
      </c>
    </row>
    <row r="30" spans="1:24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11468</v>
      </c>
      <c r="G30">
        <v>310</v>
      </c>
      <c r="H30">
        <v>745</v>
      </c>
      <c r="I30">
        <v>13837</v>
      </c>
      <c r="J30">
        <f t="shared" si="1"/>
        <v>-118</v>
      </c>
      <c r="K30" t="s">
        <v>193</v>
      </c>
      <c r="L30" s="120">
        <v>14044</v>
      </c>
      <c r="M30" s="120">
        <v>16</v>
      </c>
      <c r="N30" s="120">
        <v>463</v>
      </c>
      <c r="O30" s="120">
        <v>1074</v>
      </c>
      <c r="P30" s="126">
        <f t="shared" si="2"/>
        <v>479</v>
      </c>
      <c r="Q30">
        <f t="shared" si="0"/>
        <v>118</v>
      </c>
      <c r="R30" s="123" t="s">
        <v>120</v>
      </c>
      <c r="S30">
        <v>18681</v>
      </c>
      <c r="U30" s="123" t="s">
        <v>193</v>
      </c>
      <c r="V30">
        <v>14100</v>
      </c>
      <c r="W30">
        <v>458</v>
      </c>
      <c r="X30">
        <v>1066</v>
      </c>
    </row>
    <row r="31" spans="1:24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4239</v>
      </c>
      <c r="G31">
        <v>86</v>
      </c>
      <c r="H31">
        <v>273</v>
      </c>
      <c r="I31">
        <v>6483</v>
      </c>
      <c r="J31">
        <f t="shared" si="1"/>
        <v>4</v>
      </c>
      <c r="K31" t="s">
        <v>194</v>
      </c>
      <c r="L31" s="120">
        <v>7561</v>
      </c>
      <c r="M31" s="120">
        <v>3</v>
      </c>
      <c r="N31" s="120">
        <v>37</v>
      </c>
      <c r="O31" s="120">
        <v>545</v>
      </c>
      <c r="P31" s="126">
        <f t="shared" si="2"/>
        <v>40</v>
      </c>
      <c r="Q31">
        <f t="shared" si="0"/>
        <v>-4</v>
      </c>
      <c r="R31" s="123" t="s">
        <v>121</v>
      </c>
      <c r="S31">
        <v>9931</v>
      </c>
      <c r="U31" s="123" t="s">
        <v>194</v>
      </c>
      <c r="V31">
        <v>7656</v>
      </c>
      <c r="W31">
        <v>38</v>
      </c>
      <c r="X31">
        <v>514</v>
      </c>
    </row>
    <row r="32" spans="1:24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8605</v>
      </c>
      <c r="G32">
        <v>174</v>
      </c>
      <c r="H32">
        <v>424</v>
      </c>
      <c r="I32">
        <v>9287</v>
      </c>
      <c r="J32">
        <f t="shared" si="1"/>
        <v>33</v>
      </c>
      <c r="K32" t="s">
        <v>195</v>
      </c>
      <c r="L32" s="120">
        <v>4239</v>
      </c>
      <c r="M32" s="120">
        <v>4</v>
      </c>
      <c r="N32" s="120">
        <v>82</v>
      </c>
      <c r="O32" s="120">
        <v>273</v>
      </c>
      <c r="P32" s="126">
        <f t="shared" si="2"/>
        <v>86</v>
      </c>
      <c r="Q32">
        <f t="shared" si="0"/>
        <v>-33</v>
      </c>
      <c r="R32" s="123" t="s">
        <v>122</v>
      </c>
      <c r="S32">
        <v>6483</v>
      </c>
      <c r="U32" s="123" t="s">
        <v>195</v>
      </c>
      <c r="V32">
        <v>4222</v>
      </c>
      <c r="W32">
        <v>78</v>
      </c>
      <c r="X32">
        <v>241</v>
      </c>
    </row>
    <row r="33" spans="1:24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5942</v>
      </c>
      <c r="G33">
        <v>62</v>
      </c>
      <c r="H33">
        <v>361</v>
      </c>
      <c r="I33">
        <v>8437</v>
      </c>
      <c r="J33">
        <f t="shared" si="1"/>
        <v>-339</v>
      </c>
      <c r="K33" t="s">
        <v>196</v>
      </c>
      <c r="L33" s="120">
        <v>5729</v>
      </c>
      <c r="M33" s="120">
        <v>7</v>
      </c>
      <c r="N33" s="120">
        <v>233</v>
      </c>
      <c r="O33" s="120">
        <v>145</v>
      </c>
      <c r="P33" s="126">
        <f t="shared" si="2"/>
        <v>240</v>
      </c>
      <c r="Q33">
        <f t="shared" si="0"/>
        <v>339</v>
      </c>
      <c r="R33" s="123" t="s">
        <v>123</v>
      </c>
      <c r="S33">
        <v>7477</v>
      </c>
      <c r="U33" s="123" t="s">
        <v>196</v>
      </c>
      <c r="V33">
        <v>5828</v>
      </c>
      <c r="W33">
        <v>231</v>
      </c>
      <c r="X33">
        <v>169</v>
      </c>
    </row>
    <row r="34" spans="1:24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18018</v>
      </c>
      <c r="G34">
        <v>207</v>
      </c>
      <c r="H34">
        <v>1292</v>
      </c>
      <c r="I34">
        <v>23964</v>
      </c>
      <c r="J34">
        <f t="shared" si="1"/>
        <v>-289</v>
      </c>
      <c r="K34" t="s">
        <v>197</v>
      </c>
      <c r="L34" s="120">
        <v>27034</v>
      </c>
      <c r="M34" s="120">
        <v>45</v>
      </c>
      <c r="N34" s="120">
        <v>657</v>
      </c>
      <c r="O34" s="120">
        <v>4114</v>
      </c>
      <c r="P34" s="126">
        <f t="shared" si="2"/>
        <v>702</v>
      </c>
      <c r="Q34">
        <f aca="true" t="shared" si="3" ref="Q34:Q65">+R34-B34</f>
        <v>289</v>
      </c>
      <c r="R34" s="123" t="s">
        <v>124</v>
      </c>
      <c r="S34">
        <v>31816</v>
      </c>
      <c r="U34" s="123" t="s">
        <v>197</v>
      </c>
      <c r="V34">
        <v>26762</v>
      </c>
      <c r="W34">
        <v>663</v>
      </c>
      <c r="X34">
        <v>4080</v>
      </c>
    </row>
    <row r="35" spans="1:24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27034</v>
      </c>
      <c r="G35">
        <v>702</v>
      </c>
      <c r="H35">
        <v>4114</v>
      </c>
      <c r="I35">
        <v>31816</v>
      </c>
      <c r="J35">
        <f t="shared" si="1"/>
        <v>-6</v>
      </c>
      <c r="K35" t="s">
        <v>198</v>
      </c>
      <c r="L35" s="120">
        <v>8832</v>
      </c>
      <c r="M35" s="120">
        <v>11</v>
      </c>
      <c r="N35" s="120">
        <v>196</v>
      </c>
      <c r="O35" s="120">
        <v>206</v>
      </c>
      <c r="P35" s="126">
        <f t="shared" si="2"/>
        <v>207</v>
      </c>
      <c r="Q35">
        <f t="shared" si="3"/>
        <v>6</v>
      </c>
      <c r="R35" s="123" t="s">
        <v>125</v>
      </c>
      <c r="S35">
        <v>9591</v>
      </c>
      <c r="U35" s="123" t="s">
        <v>198</v>
      </c>
      <c r="V35">
        <v>8759</v>
      </c>
      <c r="W35">
        <v>198</v>
      </c>
      <c r="X35">
        <v>256</v>
      </c>
    </row>
    <row r="36" spans="1:24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14385</v>
      </c>
      <c r="G36">
        <v>186</v>
      </c>
      <c r="H36">
        <v>705</v>
      </c>
      <c r="I36">
        <v>18437</v>
      </c>
      <c r="J36">
        <f t="shared" si="1"/>
        <v>276</v>
      </c>
      <c r="K36" t="s">
        <v>199</v>
      </c>
      <c r="L36" s="120">
        <v>8276</v>
      </c>
      <c r="M36" s="120">
        <v>7</v>
      </c>
      <c r="N36" s="120">
        <v>149</v>
      </c>
      <c r="O36" s="120">
        <v>478</v>
      </c>
      <c r="P36" s="126">
        <f t="shared" si="2"/>
        <v>156</v>
      </c>
      <c r="Q36">
        <f t="shared" si="3"/>
        <v>-276</v>
      </c>
      <c r="R36" s="123" t="s">
        <v>126</v>
      </c>
      <c r="S36">
        <v>10033</v>
      </c>
      <c r="U36" s="123" t="s">
        <v>199</v>
      </c>
      <c r="V36">
        <v>8422</v>
      </c>
      <c r="W36">
        <v>150</v>
      </c>
      <c r="X36">
        <v>380</v>
      </c>
    </row>
    <row r="37" spans="1:24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5987</v>
      </c>
      <c r="G37">
        <v>65</v>
      </c>
      <c r="H37">
        <v>318</v>
      </c>
      <c r="I37">
        <v>6834</v>
      </c>
      <c r="J37">
        <f t="shared" si="1"/>
        <v>276</v>
      </c>
      <c r="K37" t="s">
        <v>200</v>
      </c>
      <c r="L37" s="120">
        <v>8605</v>
      </c>
      <c r="M37" s="120">
        <v>5</v>
      </c>
      <c r="N37" s="120">
        <v>169</v>
      </c>
      <c r="O37" s="120">
        <v>424</v>
      </c>
      <c r="P37" s="126">
        <f t="shared" si="2"/>
        <v>174</v>
      </c>
      <c r="Q37">
        <f t="shared" si="3"/>
        <v>-276</v>
      </c>
      <c r="R37" s="123" t="s">
        <v>127</v>
      </c>
      <c r="S37">
        <v>9287</v>
      </c>
      <c r="U37" s="123" t="s">
        <v>200</v>
      </c>
      <c r="V37">
        <v>8578</v>
      </c>
      <c r="W37">
        <v>171</v>
      </c>
      <c r="X37">
        <v>408</v>
      </c>
    </row>
    <row r="38" spans="1:24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6146</v>
      </c>
      <c r="G38">
        <v>149</v>
      </c>
      <c r="H38">
        <v>408</v>
      </c>
      <c r="I38">
        <v>8621</v>
      </c>
      <c r="J38">
        <f t="shared" si="1"/>
        <v>-391</v>
      </c>
      <c r="K38" t="s">
        <v>201</v>
      </c>
      <c r="L38" s="120">
        <v>7739</v>
      </c>
      <c r="M38" s="120">
        <v>6</v>
      </c>
      <c r="N38" s="120">
        <v>133</v>
      </c>
      <c r="O38" s="120">
        <v>217</v>
      </c>
      <c r="P38" s="126">
        <f t="shared" si="2"/>
        <v>139</v>
      </c>
      <c r="Q38">
        <f t="shared" si="3"/>
        <v>391</v>
      </c>
      <c r="R38" s="123" t="s">
        <v>128</v>
      </c>
      <c r="S38">
        <v>25601</v>
      </c>
      <c r="U38" s="123" t="s">
        <v>201</v>
      </c>
      <c r="V38">
        <v>7829</v>
      </c>
      <c r="W38">
        <v>122</v>
      </c>
      <c r="X38">
        <v>193</v>
      </c>
    </row>
    <row r="39" spans="1:24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8021</v>
      </c>
      <c r="G39">
        <v>146</v>
      </c>
      <c r="H39">
        <v>649</v>
      </c>
      <c r="I39">
        <v>13766</v>
      </c>
      <c r="J39">
        <f t="shared" si="1"/>
        <v>-228</v>
      </c>
      <c r="K39" t="s">
        <v>202</v>
      </c>
      <c r="L39" s="120">
        <v>6670</v>
      </c>
      <c r="M39" s="120">
        <v>12</v>
      </c>
      <c r="N39" s="120">
        <v>119</v>
      </c>
      <c r="O39" s="120">
        <v>423</v>
      </c>
      <c r="P39" s="126">
        <f t="shared" si="2"/>
        <v>131</v>
      </c>
      <c r="Q39">
        <f t="shared" si="3"/>
        <v>228</v>
      </c>
      <c r="R39" s="123" t="s">
        <v>129</v>
      </c>
      <c r="S39">
        <v>8964</v>
      </c>
      <c r="U39" s="123" t="s">
        <v>202</v>
      </c>
      <c r="V39">
        <v>6689</v>
      </c>
      <c r="W39">
        <v>117</v>
      </c>
      <c r="X39">
        <v>450</v>
      </c>
    </row>
    <row r="40" spans="1:24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8276</v>
      </c>
      <c r="G40">
        <v>156</v>
      </c>
      <c r="H40">
        <v>478</v>
      </c>
      <c r="I40">
        <v>10033</v>
      </c>
      <c r="J40">
        <f t="shared" si="1"/>
        <v>-62</v>
      </c>
      <c r="K40" t="s">
        <v>203</v>
      </c>
      <c r="L40" s="120">
        <v>6945</v>
      </c>
      <c r="M40" s="120">
        <v>17</v>
      </c>
      <c r="N40" s="120">
        <v>255</v>
      </c>
      <c r="O40" s="120">
        <v>260</v>
      </c>
      <c r="P40" s="126">
        <f t="shared" si="2"/>
        <v>272</v>
      </c>
      <c r="Q40">
        <f t="shared" si="3"/>
        <v>62</v>
      </c>
      <c r="R40" s="123" t="s">
        <v>131</v>
      </c>
      <c r="S40">
        <v>12610</v>
      </c>
      <c r="U40" s="123" t="s">
        <v>203</v>
      </c>
      <c r="V40">
        <v>6889</v>
      </c>
      <c r="W40">
        <v>263</v>
      </c>
      <c r="X40">
        <v>257</v>
      </c>
    </row>
    <row r="41" spans="1:24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16720</v>
      </c>
      <c r="G41">
        <v>428</v>
      </c>
      <c r="H41">
        <v>1632</v>
      </c>
      <c r="I41">
        <v>19811</v>
      </c>
      <c r="J41">
        <f t="shared" si="1"/>
        <v>203</v>
      </c>
      <c r="K41" t="s">
        <v>204</v>
      </c>
      <c r="L41" s="120">
        <v>2972</v>
      </c>
      <c r="M41" s="120">
        <v>1</v>
      </c>
      <c r="N41" s="120">
        <v>6</v>
      </c>
      <c r="O41" s="120">
        <v>505</v>
      </c>
      <c r="P41" s="126">
        <f t="shared" si="2"/>
        <v>7</v>
      </c>
      <c r="Q41">
        <f t="shared" si="3"/>
        <v>-203</v>
      </c>
      <c r="R41" s="123" t="s">
        <v>132</v>
      </c>
      <c r="S41">
        <v>4355</v>
      </c>
      <c r="U41" s="123" t="s">
        <v>204</v>
      </c>
      <c r="V41">
        <v>3095</v>
      </c>
      <c r="W41">
        <v>6</v>
      </c>
      <c r="X41">
        <v>424</v>
      </c>
    </row>
    <row r="42" spans="1:24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6122</v>
      </c>
      <c r="G42">
        <v>165</v>
      </c>
      <c r="H42">
        <v>356</v>
      </c>
      <c r="I42">
        <v>14187</v>
      </c>
      <c r="J42">
        <f t="shared" si="1"/>
        <v>30</v>
      </c>
      <c r="K42" t="s">
        <v>205</v>
      </c>
      <c r="L42" s="120">
        <v>20595</v>
      </c>
      <c r="M42" s="120">
        <v>30</v>
      </c>
      <c r="N42" s="120">
        <v>524</v>
      </c>
      <c r="O42" s="120">
        <v>601</v>
      </c>
      <c r="P42" s="126">
        <f t="shared" si="2"/>
        <v>554</v>
      </c>
      <c r="Q42">
        <f t="shared" si="3"/>
        <v>-30</v>
      </c>
      <c r="R42" s="123" t="s">
        <v>133</v>
      </c>
      <c r="S42">
        <v>25262</v>
      </c>
      <c r="U42" s="123" t="s">
        <v>205</v>
      </c>
      <c r="V42">
        <v>20666</v>
      </c>
      <c r="W42">
        <v>510</v>
      </c>
      <c r="X42">
        <v>574</v>
      </c>
    </row>
    <row r="43" spans="1:24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159407</v>
      </c>
      <c r="G43">
        <v>5190</v>
      </c>
      <c r="H43">
        <v>26100</v>
      </c>
      <c r="I43">
        <v>257631</v>
      </c>
      <c r="J43">
        <f t="shared" si="1"/>
        <v>329</v>
      </c>
      <c r="K43" t="s">
        <v>206</v>
      </c>
      <c r="L43" s="120">
        <v>5489</v>
      </c>
      <c r="M43" s="120">
        <v>0</v>
      </c>
      <c r="N43" s="120">
        <v>28</v>
      </c>
      <c r="O43" s="120">
        <v>369</v>
      </c>
      <c r="P43" s="126">
        <f t="shared" si="2"/>
        <v>28</v>
      </c>
      <c r="Q43">
        <f t="shared" si="3"/>
        <v>-329</v>
      </c>
      <c r="R43" s="123" t="s">
        <v>134</v>
      </c>
      <c r="S43">
        <v>7007</v>
      </c>
      <c r="U43" s="123" t="s">
        <v>206</v>
      </c>
      <c r="V43">
        <v>5495</v>
      </c>
      <c r="W43">
        <v>29</v>
      </c>
      <c r="X43">
        <v>352</v>
      </c>
    </row>
    <row r="44" spans="1:24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6670</v>
      </c>
      <c r="G44">
        <v>131</v>
      </c>
      <c r="H44">
        <v>423</v>
      </c>
      <c r="I44">
        <v>8964</v>
      </c>
      <c r="J44">
        <f t="shared" si="1"/>
        <v>-85</v>
      </c>
      <c r="K44" t="s">
        <v>207</v>
      </c>
      <c r="L44" s="120">
        <v>6122</v>
      </c>
      <c r="M44" s="120">
        <v>9</v>
      </c>
      <c r="N44" s="120">
        <v>156</v>
      </c>
      <c r="O44" s="120">
        <v>356</v>
      </c>
      <c r="P44" s="126">
        <f t="shared" si="2"/>
        <v>165</v>
      </c>
      <c r="Q44">
        <f t="shared" si="3"/>
        <v>85</v>
      </c>
      <c r="R44" s="123" t="s">
        <v>135</v>
      </c>
      <c r="S44">
        <v>14187</v>
      </c>
      <c r="U44" s="123" t="s">
        <v>207</v>
      </c>
      <c r="V44">
        <v>6285</v>
      </c>
      <c r="W44">
        <v>164</v>
      </c>
      <c r="X44">
        <v>348</v>
      </c>
    </row>
    <row r="45" spans="1:24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18838</v>
      </c>
      <c r="G45">
        <v>460</v>
      </c>
      <c r="H45">
        <v>1192</v>
      </c>
      <c r="I45">
        <v>20102</v>
      </c>
      <c r="J45">
        <f t="shared" si="1"/>
        <v>72</v>
      </c>
      <c r="K45" t="s">
        <v>208</v>
      </c>
      <c r="L45" s="120">
        <v>13100</v>
      </c>
      <c r="M45" s="120">
        <v>19</v>
      </c>
      <c r="N45" s="120">
        <v>173</v>
      </c>
      <c r="O45" s="120">
        <v>334</v>
      </c>
      <c r="P45" s="126">
        <f t="shared" si="2"/>
        <v>192</v>
      </c>
      <c r="Q45">
        <f t="shared" si="3"/>
        <v>-72</v>
      </c>
      <c r="R45" s="123" t="s">
        <v>138</v>
      </c>
      <c r="S45">
        <v>9799</v>
      </c>
      <c r="U45" s="123" t="s">
        <v>208</v>
      </c>
      <c r="V45">
        <v>12952</v>
      </c>
      <c r="W45">
        <v>167</v>
      </c>
      <c r="X45">
        <v>303</v>
      </c>
    </row>
    <row r="46" spans="1:24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7046</v>
      </c>
      <c r="G46">
        <v>204</v>
      </c>
      <c r="H46">
        <v>411</v>
      </c>
      <c r="I46">
        <v>9339</v>
      </c>
      <c r="J46">
        <f t="shared" si="1"/>
        <v>-541</v>
      </c>
      <c r="K46" t="s">
        <v>209</v>
      </c>
      <c r="L46" s="120">
        <v>11241</v>
      </c>
      <c r="M46" s="120">
        <v>4</v>
      </c>
      <c r="N46" s="120">
        <v>78</v>
      </c>
      <c r="O46" s="120">
        <v>549</v>
      </c>
      <c r="P46" s="126">
        <f t="shared" si="2"/>
        <v>82</v>
      </c>
      <c r="Q46">
        <f t="shared" si="3"/>
        <v>541</v>
      </c>
      <c r="R46" s="123" t="s">
        <v>139</v>
      </c>
      <c r="S46">
        <v>10079</v>
      </c>
      <c r="U46" s="123" t="s">
        <v>209</v>
      </c>
      <c r="V46">
        <v>11262</v>
      </c>
      <c r="W46">
        <v>78</v>
      </c>
      <c r="X46">
        <v>508</v>
      </c>
    </row>
    <row r="47" spans="1:24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4643</v>
      </c>
      <c r="G47">
        <v>178</v>
      </c>
      <c r="H47">
        <v>321</v>
      </c>
      <c r="I47">
        <v>6314</v>
      </c>
      <c r="J47">
        <f t="shared" si="1"/>
        <v>-482</v>
      </c>
      <c r="K47" t="s">
        <v>210</v>
      </c>
      <c r="L47" s="120">
        <v>4857</v>
      </c>
      <c r="M47" s="120">
        <v>8</v>
      </c>
      <c r="N47" s="120">
        <v>76</v>
      </c>
      <c r="O47" s="120">
        <v>233</v>
      </c>
      <c r="P47" s="126">
        <f t="shared" si="2"/>
        <v>84</v>
      </c>
      <c r="Q47">
        <f t="shared" si="3"/>
        <v>482</v>
      </c>
      <c r="R47" s="123" t="s">
        <v>140</v>
      </c>
      <c r="S47">
        <v>5564</v>
      </c>
      <c r="U47" s="123" t="s">
        <v>210</v>
      </c>
      <c r="V47">
        <v>4811</v>
      </c>
      <c r="W47">
        <v>77</v>
      </c>
      <c r="X47">
        <v>262</v>
      </c>
    </row>
    <row r="48" spans="1:24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7277</v>
      </c>
      <c r="G48">
        <v>140</v>
      </c>
      <c r="H48">
        <v>400</v>
      </c>
      <c r="I48">
        <v>8333</v>
      </c>
      <c r="J48">
        <f t="shared" si="1"/>
        <v>-370</v>
      </c>
      <c r="K48" t="s">
        <v>211</v>
      </c>
      <c r="L48" s="120">
        <v>7212</v>
      </c>
      <c r="M48" s="120">
        <v>4</v>
      </c>
      <c r="N48" s="120">
        <v>122</v>
      </c>
      <c r="O48" s="120">
        <v>589</v>
      </c>
      <c r="P48" s="126">
        <f t="shared" si="2"/>
        <v>126</v>
      </c>
      <c r="Q48">
        <f t="shared" si="3"/>
        <v>370</v>
      </c>
      <c r="R48" s="123" t="s">
        <v>142</v>
      </c>
      <c r="S48">
        <v>8382</v>
      </c>
      <c r="U48" s="123" t="s">
        <v>211</v>
      </c>
      <c r="V48">
        <v>7283</v>
      </c>
      <c r="W48">
        <v>127</v>
      </c>
      <c r="X48">
        <v>535</v>
      </c>
    </row>
    <row r="49" spans="1:24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12588</v>
      </c>
      <c r="G49">
        <v>234</v>
      </c>
      <c r="H49">
        <v>699</v>
      </c>
      <c r="I49">
        <v>14290</v>
      </c>
      <c r="J49">
        <f t="shared" si="1"/>
        <v>-327</v>
      </c>
      <c r="K49" t="s">
        <v>212</v>
      </c>
      <c r="L49" s="120">
        <v>15872</v>
      </c>
      <c r="M49" s="120">
        <v>6</v>
      </c>
      <c r="N49" s="120">
        <v>83</v>
      </c>
      <c r="O49" s="120">
        <v>1152</v>
      </c>
      <c r="P49" s="126">
        <f t="shared" si="2"/>
        <v>89</v>
      </c>
      <c r="Q49">
        <f t="shared" si="3"/>
        <v>327</v>
      </c>
      <c r="R49" s="123" t="s">
        <v>143</v>
      </c>
      <c r="S49">
        <v>17254</v>
      </c>
      <c r="U49" s="123" t="s">
        <v>212</v>
      </c>
      <c r="V49">
        <v>15851</v>
      </c>
      <c r="W49">
        <v>85</v>
      </c>
      <c r="X49">
        <v>1103</v>
      </c>
    </row>
    <row r="50" spans="1:24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14044</v>
      </c>
      <c r="G50">
        <v>479</v>
      </c>
      <c r="H50">
        <v>1074</v>
      </c>
      <c r="I50">
        <v>18681</v>
      </c>
      <c r="J50">
        <f t="shared" si="1"/>
        <v>-234</v>
      </c>
      <c r="K50" t="s">
        <v>213</v>
      </c>
      <c r="L50" s="120">
        <v>18838</v>
      </c>
      <c r="M50" s="120">
        <v>18</v>
      </c>
      <c r="N50" s="120">
        <v>442</v>
      </c>
      <c r="O50" s="120">
        <v>1192</v>
      </c>
      <c r="P50" s="126">
        <f t="shared" si="2"/>
        <v>460</v>
      </c>
      <c r="Q50">
        <f t="shared" si="3"/>
        <v>234</v>
      </c>
      <c r="R50" s="123" t="s">
        <v>144</v>
      </c>
      <c r="S50">
        <v>20102</v>
      </c>
      <c r="U50" s="123" t="s">
        <v>213</v>
      </c>
      <c r="V50">
        <v>19062</v>
      </c>
      <c r="W50">
        <v>435</v>
      </c>
      <c r="X50">
        <v>1088</v>
      </c>
    </row>
    <row r="51" spans="1:24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6625</v>
      </c>
      <c r="G51">
        <v>95</v>
      </c>
      <c r="H51">
        <v>373</v>
      </c>
      <c r="I51">
        <v>9190</v>
      </c>
      <c r="J51">
        <f t="shared" si="1"/>
        <v>64</v>
      </c>
      <c r="K51" t="s">
        <v>214</v>
      </c>
      <c r="L51" s="120">
        <v>10080</v>
      </c>
      <c r="M51" s="120">
        <v>10</v>
      </c>
      <c r="N51" s="120">
        <v>256</v>
      </c>
      <c r="O51" s="120">
        <v>316</v>
      </c>
      <c r="P51" s="126">
        <f t="shared" si="2"/>
        <v>266</v>
      </c>
      <c r="Q51">
        <f t="shared" si="3"/>
        <v>-64</v>
      </c>
      <c r="R51" s="123" t="s">
        <v>145</v>
      </c>
      <c r="S51">
        <v>12723</v>
      </c>
      <c r="U51" s="123" t="s">
        <v>214</v>
      </c>
      <c r="V51">
        <v>10238</v>
      </c>
      <c r="W51">
        <v>256</v>
      </c>
      <c r="X51">
        <v>281</v>
      </c>
    </row>
    <row r="52" spans="1:24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11742</v>
      </c>
      <c r="G52">
        <v>340</v>
      </c>
      <c r="H52">
        <v>941</v>
      </c>
      <c r="I52">
        <v>14823</v>
      </c>
      <c r="J52">
        <f t="shared" si="1"/>
        <v>15</v>
      </c>
      <c r="K52" t="s">
        <v>215</v>
      </c>
      <c r="L52" s="120">
        <v>26204</v>
      </c>
      <c r="M52" s="120">
        <v>18</v>
      </c>
      <c r="N52" s="120">
        <v>597</v>
      </c>
      <c r="O52" s="120">
        <v>1888</v>
      </c>
      <c r="P52" s="126">
        <f t="shared" si="2"/>
        <v>615</v>
      </c>
      <c r="Q52">
        <f t="shared" si="3"/>
        <v>-15</v>
      </c>
      <c r="R52" s="123" t="s">
        <v>146</v>
      </c>
      <c r="S52">
        <v>27799</v>
      </c>
      <c r="U52" s="123" t="s">
        <v>215</v>
      </c>
      <c r="V52">
        <v>26180</v>
      </c>
      <c r="W52">
        <v>597</v>
      </c>
      <c r="X52">
        <v>1789</v>
      </c>
    </row>
    <row r="53" spans="1:24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9834</v>
      </c>
      <c r="G53">
        <v>171</v>
      </c>
      <c r="H53">
        <v>527</v>
      </c>
      <c r="I53">
        <v>11348</v>
      </c>
      <c r="J53">
        <f t="shared" si="1"/>
        <v>-363</v>
      </c>
      <c r="K53" t="s">
        <v>216</v>
      </c>
      <c r="L53" s="120">
        <v>16720</v>
      </c>
      <c r="M53" s="120">
        <v>30</v>
      </c>
      <c r="N53" s="120">
        <v>398</v>
      </c>
      <c r="O53" s="120">
        <v>1632</v>
      </c>
      <c r="P53" s="126">
        <f t="shared" si="2"/>
        <v>428</v>
      </c>
      <c r="Q53">
        <f t="shared" si="3"/>
        <v>363</v>
      </c>
      <c r="R53" s="123" t="s">
        <v>147</v>
      </c>
      <c r="S53">
        <v>19811</v>
      </c>
      <c r="U53" s="123" t="s">
        <v>216</v>
      </c>
      <c r="V53">
        <v>16829</v>
      </c>
      <c r="W53">
        <v>403</v>
      </c>
      <c r="X53">
        <v>1552</v>
      </c>
    </row>
    <row r="54" spans="1:24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4809</v>
      </c>
      <c r="G54">
        <v>36</v>
      </c>
      <c r="H54">
        <v>591</v>
      </c>
      <c r="I54">
        <v>7461</v>
      </c>
      <c r="J54">
        <f t="shared" si="1"/>
        <v>-331</v>
      </c>
      <c r="K54" t="s">
        <v>217</v>
      </c>
      <c r="L54" s="120">
        <v>6625</v>
      </c>
      <c r="M54" s="120">
        <v>2</v>
      </c>
      <c r="N54" s="120">
        <v>93</v>
      </c>
      <c r="O54" s="120">
        <v>373</v>
      </c>
      <c r="P54" s="126">
        <f t="shared" si="2"/>
        <v>95</v>
      </c>
      <c r="Q54">
        <f t="shared" si="3"/>
        <v>331</v>
      </c>
      <c r="R54" s="123" t="s">
        <v>148</v>
      </c>
      <c r="S54">
        <v>9190</v>
      </c>
      <c r="U54" s="123" t="s">
        <v>217</v>
      </c>
      <c r="V54">
        <v>6606</v>
      </c>
      <c r="W54">
        <v>94</v>
      </c>
      <c r="X54">
        <v>402</v>
      </c>
    </row>
    <row r="55" spans="1:24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5489</v>
      </c>
      <c r="G55">
        <v>28</v>
      </c>
      <c r="H55">
        <v>369</v>
      </c>
      <c r="I55">
        <v>7007</v>
      </c>
      <c r="J55">
        <f t="shared" si="1"/>
        <v>-181</v>
      </c>
      <c r="K55" t="s">
        <v>218</v>
      </c>
      <c r="L55" s="120">
        <v>14385</v>
      </c>
      <c r="M55" s="120">
        <v>5</v>
      </c>
      <c r="N55" s="120">
        <v>181</v>
      </c>
      <c r="O55" s="120">
        <v>705</v>
      </c>
      <c r="P55" s="126">
        <f t="shared" si="2"/>
        <v>186</v>
      </c>
      <c r="Q55">
        <f t="shared" si="3"/>
        <v>181</v>
      </c>
      <c r="R55" s="123" t="s">
        <v>149</v>
      </c>
      <c r="S55">
        <v>18437</v>
      </c>
      <c r="U55" s="123" t="s">
        <v>218</v>
      </c>
      <c r="V55">
        <v>14557</v>
      </c>
      <c r="W55">
        <v>172</v>
      </c>
      <c r="X55">
        <v>593</v>
      </c>
    </row>
    <row r="56" spans="1:24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5404</v>
      </c>
      <c r="G56">
        <v>29</v>
      </c>
      <c r="H56">
        <v>429</v>
      </c>
      <c r="I56">
        <v>7247</v>
      </c>
      <c r="J56">
        <f t="shared" si="1"/>
        <v>27</v>
      </c>
      <c r="K56" t="s">
        <v>219</v>
      </c>
      <c r="L56" s="120">
        <v>11742</v>
      </c>
      <c r="M56" s="120">
        <v>7</v>
      </c>
      <c r="N56" s="120">
        <v>333</v>
      </c>
      <c r="O56" s="120">
        <v>941</v>
      </c>
      <c r="P56" s="126">
        <f t="shared" si="2"/>
        <v>340</v>
      </c>
      <c r="Q56">
        <f t="shared" si="3"/>
        <v>-27</v>
      </c>
      <c r="R56" s="123" t="s">
        <v>150</v>
      </c>
      <c r="S56">
        <v>14823</v>
      </c>
      <c r="U56" s="123" t="s">
        <v>219</v>
      </c>
      <c r="V56">
        <v>11813</v>
      </c>
      <c r="W56">
        <v>328</v>
      </c>
      <c r="X56">
        <v>924</v>
      </c>
    </row>
    <row r="57" spans="1:24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37993</v>
      </c>
      <c r="G57">
        <v>1001</v>
      </c>
      <c r="H57">
        <v>5344</v>
      </c>
      <c r="I57">
        <v>44667</v>
      </c>
      <c r="J57">
        <f t="shared" si="1"/>
        <v>144</v>
      </c>
      <c r="K57" t="s">
        <v>220</v>
      </c>
      <c r="L57" s="120">
        <v>5987</v>
      </c>
      <c r="M57" s="120">
        <v>5</v>
      </c>
      <c r="N57" s="120">
        <v>60</v>
      </c>
      <c r="O57" s="120">
        <v>318</v>
      </c>
      <c r="P57" s="126">
        <f t="shared" si="2"/>
        <v>65</v>
      </c>
      <c r="Q57">
        <f t="shared" si="3"/>
        <v>-144</v>
      </c>
      <c r="R57" s="123" t="s">
        <v>151</v>
      </c>
      <c r="S57">
        <v>6834</v>
      </c>
      <c r="U57" s="123" t="s">
        <v>220</v>
      </c>
      <c r="V57">
        <v>6043</v>
      </c>
      <c r="W57">
        <v>60</v>
      </c>
      <c r="X57">
        <v>311</v>
      </c>
    </row>
    <row r="58" spans="1:24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21054</v>
      </c>
      <c r="G58">
        <v>678</v>
      </c>
      <c r="H58">
        <v>660</v>
      </c>
      <c r="I58">
        <v>22601</v>
      </c>
      <c r="J58">
        <f t="shared" si="1"/>
        <v>-446</v>
      </c>
      <c r="K58" t="s">
        <v>221</v>
      </c>
      <c r="L58" s="120">
        <v>7777</v>
      </c>
      <c r="M58" s="120">
        <v>14</v>
      </c>
      <c r="N58" s="120">
        <v>224</v>
      </c>
      <c r="O58" s="120">
        <v>235</v>
      </c>
      <c r="P58" s="126">
        <f t="shared" si="2"/>
        <v>238</v>
      </c>
      <c r="Q58">
        <f t="shared" si="3"/>
        <v>446</v>
      </c>
      <c r="R58" s="123" t="s">
        <v>152</v>
      </c>
      <c r="S58">
        <v>13269</v>
      </c>
      <c r="U58" s="123" t="s">
        <v>221</v>
      </c>
      <c r="V58">
        <v>7791</v>
      </c>
      <c r="W58">
        <v>193</v>
      </c>
      <c r="X58">
        <v>268</v>
      </c>
    </row>
    <row r="59" spans="1:24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5729</v>
      </c>
      <c r="G59">
        <v>240</v>
      </c>
      <c r="H59">
        <v>145</v>
      </c>
      <c r="I59">
        <v>7477</v>
      </c>
      <c r="J59">
        <f t="shared" si="1"/>
        <v>-309</v>
      </c>
      <c r="K59" t="s">
        <v>222</v>
      </c>
      <c r="L59" s="120">
        <v>8305</v>
      </c>
      <c r="M59" s="120">
        <v>6</v>
      </c>
      <c r="N59" s="120">
        <v>132</v>
      </c>
      <c r="O59" s="120">
        <v>312</v>
      </c>
      <c r="P59" s="126">
        <f t="shared" si="2"/>
        <v>138</v>
      </c>
      <c r="Q59">
        <f t="shared" si="3"/>
        <v>309</v>
      </c>
      <c r="R59" s="123" t="s">
        <v>153</v>
      </c>
      <c r="S59">
        <v>11099</v>
      </c>
      <c r="U59" s="123" t="s">
        <v>222</v>
      </c>
      <c r="V59">
        <v>8064</v>
      </c>
      <c r="W59">
        <v>133</v>
      </c>
      <c r="X59">
        <v>345</v>
      </c>
    </row>
    <row r="60" spans="1:24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6945</v>
      </c>
      <c r="G60">
        <v>272</v>
      </c>
      <c r="H60">
        <v>260</v>
      </c>
      <c r="I60">
        <v>12610</v>
      </c>
      <c r="J60">
        <f t="shared" si="1"/>
        <v>-247</v>
      </c>
      <c r="K60" t="s">
        <v>223</v>
      </c>
      <c r="L60" s="120">
        <v>5404</v>
      </c>
      <c r="M60" s="120">
        <v>3</v>
      </c>
      <c r="N60" s="120">
        <v>26</v>
      </c>
      <c r="O60" s="120">
        <v>429</v>
      </c>
      <c r="P60" s="126">
        <f t="shared" si="2"/>
        <v>29</v>
      </c>
      <c r="Q60">
        <f t="shared" si="3"/>
        <v>247</v>
      </c>
      <c r="R60" s="123" t="s">
        <v>154</v>
      </c>
      <c r="S60">
        <v>7247</v>
      </c>
      <c r="U60" s="123" t="s">
        <v>223</v>
      </c>
      <c r="V60">
        <v>5441</v>
      </c>
      <c r="W60">
        <v>27</v>
      </c>
      <c r="X60">
        <v>408</v>
      </c>
    </row>
    <row r="61" spans="1:24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20595</v>
      </c>
      <c r="G61">
        <v>554</v>
      </c>
      <c r="H61">
        <v>601</v>
      </c>
      <c r="I61">
        <v>25262</v>
      </c>
      <c r="J61">
        <f t="shared" si="1"/>
        <v>-296</v>
      </c>
      <c r="K61" t="s">
        <v>224</v>
      </c>
      <c r="L61" s="120">
        <v>14557</v>
      </c>
      <c r="M61" s="120">
        <v>7</v>
      </c>
      <c r="N61" s="120">
        <v>310</v>
      </c>
      <c r="O61" s="120">
        <v>727</v>
      </c>
      <c r="P61" s="126">
        <f t="shared" si="2"/>
        <v>317</v>
      </c>
      <c r="Q61">
        <f t="shared" si="3"/>
        <v>296</v>
      </c>
      <c r="R61" s="123" t="s">
        <v>155</v>
      </c>
      <c r="S61">
        <v>17918</v>
      </c>
      <c r="U61" s="123" t="s">
        <v>224</v>
      </c>
      <c r="V61">
        <v>14542</v>
      </c>
      <c r="W61">
        <v>318</v>
      </c>
      <c r="X61">
        <v>595</v>
      </c>
    </row>
    <row r="62" spans="1:24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7777</v>
      </c>
      <c r="G62">
        <v>238</v>
      </c>
      <c r="H62">
        <v>235</v>
      </c>
      <c r="I62">
        <v>13269</v>
      </c>
      <c r="J62">
        <f t="shared" si="1"/>
        <v>-92</v>
      </c>
      <c r="K62" t="s">
        <v>225</v>
      </c>
      <c r="L62" s="120">
        <v>7948</v>
      </c>
      <c r="M62" s="120">
        <v>3</v>
      </c>
      <c r="N62" s="120">
        <v>51</v>
      </c>
      <c r="O62" s="120">
        <v>863</v>
      </c>
      <c r="P62" s="126">
        <f t="shared" si="2"/>
        <v>54</v>
      </c>
      <c r="Q62">
        <f t="shared" si="3"/>
        <v>92</v>
      </c>
      <c r="R62" s="123" t="s">
        <v>156</v>
      </c>
      <c r="S62">
        <v>13348</v>
      </c>
      <c r="U62" s="123" t="s">
        <v>225</v>
      </c>
      <c r="V62">
        <v>7919</v>
      </c>
      <c r="W62">
        <v>50</v>
      </c>
      <c r="X62">
        <v>898</v>
      </c>
    </row>
    <row r="63" spans="1:24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34321</v>
      </c>
      <c r="G63">
        <v>994</v>
      </c>
      <c r="H63">
        <v>1218</v>
      </c>
      <c r="I63">
        <v>56653</v>
      </c>
      <c r="J63">
        <f t="shared" si="1"/>
        <v>-756</v>
      </c>
      <c r="K63" t="s">
        <v>226</v>
      </c>
      <c r="L63" s="120">
        <v>159407</v>
      </c>
      <c r="M63" s="120">
        <v>415</v>
      </c>
      <c r="N63" s="120">
        <v>4775</v>
      </c>
      <c r="O63" s="120">
        <v>26100</v>
      </c>
      <c r="P63" s="126">
        <f t="shared" si="2"/>
        <v>5190</v>
      </c>
      <c r="Q63">
        <f t="shared" si="3"/>
        <v>756</v>
      </c>
      <c r="R63" s="123" t="s">
        <v>157</v>
      </c>
      <c r="S63">
        <v>257631</v>
      </c>
      <c r="U63" s="123" t="s">
        <v>226</v>
      </c>
      <c r="V63">
        <v>158544</v>
      </c>
      <c r="W63">
        <v>4782</v>
      </c>
      <c r="X63">
        <v>25686</v>
      </c>
    </row>
    <row r="64" spans="1:24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7739</v>
      </c>
      <c r="G64">
        <v>139</v>
      </c>
      <c r="H64">
        <v>217</v>
      </c>
      <c r="I64">
        <v>25601</v>
      </c>
      <c r="J64">
        <f t="shared" si="1"/>
        <v>-411</v>
      </c>
      <c r="K64" t="s">
        <v>227</v>
      </c>
      <c r="L64" s="120">
        <v>37993</v>
      </c>
      <c r="M64" s="120">
        <v>36</v>
      </c>
      <c r="N64" s="120">
        <v>965</v>
      </c>
      <c r="O64" s="120">
        <v>5344</v>
      </c>
      <c r="P64" s="126">
        <f t="shared" si="2"/>
        <v>1001</v>
      </c>
      <c r="Q64">
        <f t="shared" si="3"/>
        <v>411</v>
      </c>
      <c r="R64" s="123" t="s">
        <v>158</v>
      </c>
      <c r="S64">
        <v>44667</v>
      </c>
      <c r="U64" s="123" t="s">
        <v>227</v>
      </c>
      <c r="V64">
        <v>37694</v>
      </c>
      <c r="W64">
        <v>981</v>
      </c>
      <c r="X64">
        <v>5316</v>
      </c>
    </row>
    <row r="65" spans="1:24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10080</v>
      </c>
      <c r="G65">
        <v>266</v>
      </c>
      <c r="H65">
        <v>316</v>
      </c>
      <c r="I65">
        <v>12723</v>
      </c>
      <c r="J65">
        <f t="shared" si="1"/>
        <v>-264</v>
      </c>
      <c r="K65" t="s">
        <v>228</v>
      </c>
      <c r="L65" s="120">
        <v>8402</v>
      </c>
      <c r="M65" s="120">
        <v>13</v>
      </c>
      <c r="N65" s="120">
        <v>55</v>
      </c>
      <c r="O65" s="120">
        <v>823</v>
      </c>
      <c r="P65" s="126">
        <f t="shared" si="2"/>
        <v>68</v>
      </c>
      <c r="Q65">
        <f t="shared" si="3"/>
        <v>264</v>
      </c>
      <c r="R65" s="123" t="s">
        <v>159</v>
      </c>
      <c r="S65">
        <v>10980</v>
      </c>
      <c r="U65" s="123" t="s">
        <v>228</v>
      </c>
      <c r="V65">
        <v>8420</v>
      </c>
      <c r="W65">
        <v>54</v>
      </c>
      <c r="X65">
        <v>888</v>
      </c>
    </row>
    <row r="66" ht="15">
      <c r="P66" s="126"/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SSP</cp:lastModifiedBy>
  <cp:lastPrinted>2012-07-17T19:53:27Z</cp:lastPrinted>
  <dcterms:created xsi:type="dcterms:W3CDTF">2012-07-17T16:53:20Z</dcterms:created>
  <dcterms:modified xsi:type="dcterms:W3CDTF">2023-10-19T14:30:10Z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