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<sst xmlns="http://schemas.openxmlformats.org/spreadsheetml/2006/main" count="754" uniqueCount="253">
  <si>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</si>
  <si>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</si>
  <si>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</si>
  <si>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</si>
  <si>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</si>
  <si>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</si>
  <si>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</si>
  <si>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</si>
  <si>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</si>
  <si>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</si>
  <si>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</si>
  <si>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</si>
  <si>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</si>
  <si>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</si>
  <si>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</si>
  <si>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</si>
  <si>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</si>
  <si>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</si>
  <si>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</si>
  <si>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</si>
  <si>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</si>
  <si>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</si>
  <si>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</si>
  <si>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</si>
  <si>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</si>
  <si>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</si>
  <si>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</si>
  <si>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</si>
  <si>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</si>
  <si>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</si>
  <si>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</si>
  <si>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</si>
  <si>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</si>
  <si>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</si>
  <si>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</si>
  <si>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</si>
  <si>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</si>
  <si>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</si>
  <si>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</si>
  <si>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</si>
  <si>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</si>
  <si>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</si>
  <si>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</si>
  <si>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</si>
  <si>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</si>
  <si>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</si>
  <si>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</si>
  <si>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</si>
  <si>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</si>
  <si>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</si>
  <si>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</si>
  <si>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</si>
  <si>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</si>
  <si>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</si>
  <si>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</si>
  <si>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</si>
  <si>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</si>
  <si>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</si>
  <si>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</si>
  <si>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</si>
  <si>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</si>
  <si>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</si>
  <si>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</si>
  <si>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</si>
  <si>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</si>
  <si>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</si>
  <si>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</si>
  <si>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</si>
  <si>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</si>
  <si>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</si>
  <si>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</si>
  <si>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</si>
  <si>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</si>
  <si>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</si>
  <si>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</si>
  <si>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</si>
  <si>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</si>
  <si>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</si>
  <si>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</si>
  <si>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</si>
  <si>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</si>
  <si>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</si>
  <si>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</si>
  <si>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</si>
  <si>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</si>
  <si>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</si>
  <si>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</si>
  <si>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</si>
  <si>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</si>
  <si>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</si>
  <si>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</si>
  <si>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</si>
  <si>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</si>
  <si>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</si>
  <si>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</si>
  <si>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</si>
  <si>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</si>
  <si>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</si>
  <si>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</si>
  <si>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</si>
  <si>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</si>
  <si>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</si>
  <si>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</si>
  <si>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</si>
  <si>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</si>
  <si>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</si>
  <si>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</si>
  <si>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</si>
  <si>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</si>
  <si>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</si>
  <si>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</si>
  <si>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</si>
  <si>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</si>
  <si>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</si>
  <si>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</si>
  <si>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</si>
  <si>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</si>
  <si>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</si>
  <si>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</si>
  <si>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</si>
  <si>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</si>
  <si>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</si>
  <si>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</si>
  <si>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</si>
  <si>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</si>
  <si>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</si>
  <si>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</si>
  <si>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</si>
  <si>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</si>
  <si>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</si>
  <si>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</si>
  <si>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</si>
  <si>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</si>
  <si>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</si>
  <si>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</si>
  <si>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</si>
  <si>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</si>
  <si>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</si>
  <si>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</si>
  <si>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</si>
  <si>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</si>
  <si>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</si>
  <si>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</si>
  <si>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</si>
  <si>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</si>
  <si>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</si>
  <si>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</si>
  <si>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</si>
  <si>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</si>
  <si>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</si>
  <si>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</si>
  <si>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</si>
  <si>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</si>
  <si>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</si>
  <si>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</si>
  <si>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</si>
  <si>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</si>
  <si>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</si>
  <si>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</si>
  <si>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</si>
  <si>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</si>
  <si>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</si>
  <si>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</si>
  <si>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</si>
  <si>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</si>
  <si>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</si>
  <si>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</si>
  <si>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</si>
  <si>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</si>
  <si>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</si>
  <si>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</si>
  <si>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</si>
  <si>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</si>
  <si>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</si>
  <si>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</si>
  <si>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</si>
  <si>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</si>
  <si>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</si>
  <si>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</si>
  <si>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</si>
  <si>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</si>
  <si>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</si>
  <si>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</si>
  <si>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</si>
  <si>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</si>
  <si>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</si>
  <si>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</si>
  <si>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</si>
  <si>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</si>
  <si>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</si>
  <si>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</si>
  <si>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</si>
  <si>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</si>
  <si>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</si>
  <si>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</si>
  <si>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</si>
  <si>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</si>
  <si>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</si>
  <si>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</si>
  <si>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</si>
  <si>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</si>
  <si>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</si>
  <si>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</si>
  <si>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</si>
  <si>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</si>
  <si>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</si>
  <si>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</si>
  <si>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</si>
  <si>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</si>
  <si>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</si>
  <si>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</si>
  <si>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</si>
  <si>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</si>
  <si>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</si>
  <si>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</si>
  <si>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</si>
  <si>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</si>
  <si>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</si>
  <si>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</si>
  <si>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</si>
  <si>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</si>
  <si>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</si>
  <si>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</si>
  <si>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</si>
  <si>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</si>
  <si>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</si>
  <si>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</si>
  <si>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</si>
  <si>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</si>
  <si>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</si>
  <si>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</si>
  <si>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</si>
  <si>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</si>
  <si>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</si>
  <si>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</si>
  <si>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</si>
  <si>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</si>
  <si>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</si>
  <si>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</si>
  <si>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</si>
  <si>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</si>
  <si>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</si>
  <si>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</si>
  <si>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</si>
  <si>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</si>
  <si>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</si>
  <si>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</si>
  <si>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</si>
  <si>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</si>
  <si>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</si>
  <si>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REG SUBS Julio2023</t>
  </si>
  <si>
    <t>CONTRIB Julio2023</t>
  </si>
  <si>
    <t>EXCEPCION Julio2023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</si>
</sst>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246</v>
      </c>
      <c r="G2" s="71" t="s">
        <v>236</v>
      </c>
      <c r="H2" s="72" t="s">
        <v>160</v>
      </c>
      <c r="I2" s="73" t="s">
        <v>250</v>
      </c>
      <c r="J2" s="73" t="s">
        <v>243</v>
      </c>
      <c r="K2" s="70" t="s">
        <v>160</v>
      </c>
      <c r="L2" s="71" t="s">
        <v>251</v>
      </c>
      <c r="M2" s="30" t="s">
        <v>244</v>
      </c>
      <c r="N2" s="72" t="s">
        <v>160</v>
      </c>
      <c r="O2" s="73" t="s">
        <v>252</v>
      </c>
      <c r="P2" s="73" t="s">
        <v>245</v>
      </c>
      <c r="Q2" s="70" t="s">
        <v>160</v>
      </c>
      <c r="R2" s="71" t="s">
        <v>247</v>
      </c>
      <c r="S2" s="30" t="s">
        <v>239</v>
      </c>
      <c r="T2" s="72" t="s">
        <v>160</v>
      </c>
      <c r="U2" s="73" t="s">
        <v>248</v>
      </c>
      <c r="V2" s="30" t="s">
        <v>240</v>
      </c>
      <c r="W2" s="70" t="s">
        <v>160</v>
      </c>
      <c r="X2" s="74" t="s">
        <v>249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4842</v>
      </c>
      <c r="J3" s="4">
        <v>4832</v>
      </c>
      <c r="K3" s="81">
        <f>(I3/J3)-1</f>
        <v>0.0020695364238410008</v>
      </c>
      <c r="L3" s="78">
        <v>224</v>
      </c>
      <c r="M3" s="4">
        <v>241</v>
      </c>
      <c r="N3" s="79">
        <f>(L3/M3)-1</f>
        <v>-0.0705394190871369</v>
      </c>
      <c r="O3" s="82">
        <v>77</v>
      </c>
      <c r="P3" s="5">
        <v>76</v>
      </c>
      <c r="Q3" s="81">
        <f aca="true" t="shared" si="0" ref="Q3:Q8">(O3/P3)-1</f>
        <v>0.013157894736842035</v>
      </c>
      <c r="R3" s="83">
        <f aca="true" t="shared" si="1" ref="R3:S34">I3+L3+O3</f>
        <v>5143</v>
      </c>
      <c r="S3" s="83">
        <f t="shared" si="1"/>
        <v>5149</v>
      </c>
      <c r="T3" s="79">
        <f>(R3/S3)-1</f>
        <v>-0.00116527481064288</v>
      </c>
      <c r="U3" s="84">
        <f>IF((R3/F3)&gt;1,1,R3/F3)</f>
        <v>0.9243350107836089</v>
      </c>
      <c r="V3" s="23">
        <v>0.9264123785534365</v>
      </c>
      <c r="W3" s="81">
        <f>(U3/V3)-1</f>
        <v>-0.002242379115304227</v>
      </c>
      <c r="X3" s="104">
        <f>SUM(U3:U5)/3</f>
        <v>0.9026997712913257</v>
      </c>
      <c r="Y3" s="105">
        <f>SUM(V3:V5)/3</f>
        <v>0.8991583266775933</v>
      </c>
      <c r="Z3" s="106">
        <f>(X3/Y3)-1</f>
        <v>0.003938621829614908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26266</v>
      </c>
      <c r="J4" s="9">
        <v>26163</v>
      </c>
      <c r="K4" s="51">
        <f aca="true" t="shared" si="3" ref="K4:K66">(I4/J4)-1</f>
        <v>0.003936857394029714</v>
      </c>
      <c r="L4" s="48">
        <v>1844</v>
      </c>
      <c r="M4" s="9">
        <v>1829</v>
      </c>
      <c r="N4" s="33">
        <f aca="true" t="shared" si="4" ref="N4:N66">(L4/M4)-1</f>
        <v>0.008201202843083566</v>
      </c>
      <c r="O4" s="54">
        <v>600</v>
      </c>
      <c r="P4" s="10">
        <v>598</v>
      </c>
      <c r="Q4" s="51">
        <f t="shared" si="0"/>
        <v>0.0033444816053511683</v>
      </c>
      <c r="R4" s="59">
        <f t="shared" si="1"/>
        <v>28710</v>
      </c>
      <c r="S4" s="10">
        <f t="shared" si="1"/>
        <v>28590</v>
      </c>
      <c r="T4" s="33">
        <f>(R4/S4)-1</f>
        <v>0.0041972717733473885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8286</v>
      </c>
      <c r="J5" s="14">
        <v>8080</v>
      </c>
      <c r="K5" s="52">
        <f t="shared" si="3"/>
        <v>0.025495049504950407</v>
      </c>
      <c r="L5" s="49">
        <v>279</v>
      </c>
      <c r="M5" s="14">
        <v>334</v>
      </c>
      <c r="N5" s="34">
        <f t="shared" si="4"/>
        <v>-0.16467065868263475</v>
      </c>
      <c r="O5" s="55">
        <v>134</v>
      </c>
      <c r="P5" s="15">
        <v>134</v>
      </c>
      <c r="Q5" s="52">
        <f t="shared" si="0"/>
        <v>0</v>
      </c>
      <c r="R5" s="60">
        <f t="shared" si="1"/>
        <v>8699</v>
      </c>
      <c r="S5" s="15">
        <f t="shared" si="1"/>
        <v>8548</v>
      </c>
      <c r="T5" s="34">
        <f aca="true" t="shared" si="6" ref="T5:T68">(R5/S5)-1</f>
        <v>0.017664950865699636</v>
      </c>
      <c r="U5" s="58">
        <f aca="true" t="shared" si="7" ref="U5:U66">IF((R5/F5)&gt;1,1,R5/F5)</f>
        <v>0.7837643030903685</v>
      </c>
      <c r="V5" s="24">
        <v>0.7710626014793434</v>
      </c>
      <c r="W5" s="52">
        <f t="shared" si="5"/>
        <v>0.016472983628898596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240809</v>
      </c>
      <c r="J6" s="4">
        <v>238274</v>
      </c>
      <c r="K6" s="81">
        <f t="shared" si="3"/>
        <v>0.01063901222961805</v>
      </c>
      <c r="L6" s="78">
        <v>175401</v>
      </c>
      <c r="M6" s="4">
        <v>177730</v>
      </c>
      <c r="N6" s="79">
        <f t="shared" si="4"/>
        <v>-0.013104146739436273</v>
      </c>
      <c r="O6" s="82">
        <v>13864</v>
      </c>
      <c r="P6" s="5">
        <v>13866</v>
      </c>
      <c r="Q6" s="81">
        <f t="shared" si="0"/>
        <v>-0.00014423770373572786</v>
      </c>
      <c r="R6" s="83">
        <f t="shared" si="1"/>
        <v>430074</v>
      </c>
      <c r="S6" s="5">
        <f t="shared" si="1"/>
        <v>429870</v>
      </c>
      <c r="T6" s="79">
        <f t="shared" si="6"/>
        <v>0.00047456207690688146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0.8026901533249521</v>
      </c>
      <c r="Y6" s="105">
        <f>SUM(V6:V11)/6</f>
        <v>0.8049459050618385</v>
      </c>
      <c r="Z6" s="106">
        <f>(X6/Y6)-1</f>
        <v>-0.0028023643858565706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9425</v>
      </c>
      <c r="J7" s="9">
        <v>9423</v>
      </c>
      <c r="K7" s="51">
        <f t="shared" si="3"/>
        <v>0.0002122466305847226</v>
      </c>
      <c r="L7" s="48">
        <v>1142</v>
      </c>
      <c r="M7" s="9">
        <v>1174</v>
      </c>
      <c r="N7" s="33">
        <f t="shared" si="4"/>
        <v>-0.027257240204429323</v>
      </c>
      <c r="O7" s="54">
        <v>24</v>
      </c>
      <c r="P7" s="10">
        <v>25</v>
      </c>
      <c r="Q7" s="51">
        <f t="shared" si="0"/>
        <v>-0.040000000000000036</v>
      </c>
      <c r="R7" s="59">
        <f t="shared" si="1"/>
        <v>10591</v>
      </c>
      <c r="S7" s="10">
        <f t="shared" si="1"/>
        <v>10622</v>
      </c>
      <c r="T7" s="33">
        <f t="shared" si="6"/>
        <v>-0.0029184710977216977</v>
      </c>
      <c r="U7" s="57">
        <f t="shared" si="7"/>
        <v>0.6906873614190687</v>
      </c>
      <c r="V7" s="22">
        <v>0.6935231130843562</v>
      </c>
      <c r="W7" s="51">
        <f t="shared" si="5"/>
        <v>-0.004088907221384219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7599</v>
      </c>
      <c r="J8" s="9">
        <v>7657</v>
      </c>
      <c r="K8" s="51">
        <f t="shared" si="3"/>
        <v>-0.007574768185973579</v>
      </c>
      <c r="L8" s="48">
        <v>517</v>
      </c>
      <c r="M8" s="9">
        <v>496</v>
      </c>
      <c r="N8" s="33">
        <f t="shared" si="4"/>
        <v>0.04233870967741926</v>
      </c>
      <c r="O8" s="54">
        <v>38</v>
      </c>
      <c r="P8" s="10">
        <v>38</v>
      </c>
      <c r="Q8" s="51">
        <f t="shared" si="0"/>
        <v>0</v>
      </c>
      <c r="R8" s="59">
        <f t="shared" si="1"/>
        <v>8154</v>
      </c>
      <c r="S8" s="10">
        <f t="shared" si="1"/>
        <v>8191</v>
      </c>
      <c r="T8" s="33">
        <f t="shared" si="6"/>
        <v>-0.004517152972774996</v>
      </c>
      <c r="U8" s="57">
        <f t="shared" si="7"/>
        <v>0.8210653509213574</v>
      </c>
      <c r="V8" s="22">
        <v>0.8257056451612903</v>
      </c>
      <c r="W8" s="51">
        <f t="shared" si="5"/>
        <v>-0.005619792315972982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3003</v>
      </c>
      <c r="J9" s="9">
        <v>3014</v>
      </c>
      <c r="K9" s="51">
        <f t="shared" si="3"/>
        <v>-0.0036496350364964014</v>
      </c>
      <c r="L9" s="48">
        <v>454</v>
      </c>
      <c r="M9" s="9">
        <v>436</v>
      </c>
      <c r="N9" s="33">
        <f t="shared" si="4"/>
        <v>0.041284403669724856</v>
      </c>
      <c r="O9" s="54">
        <v>6</v>
      </c>
      <c r="P9" s="10">
        <v>6</v>
      </c>
      <c r="Q9" s="51">
        <v>0</v>
      </c>
      <c r="R9" s="59">
        <f t="shared" si="1"/>
        <v>3463</v>
      </c>
      <c r="S9" s="10">
        <f t="shared" si="1"/>
        <v>3456</v>
      </c>
      <c r="T9" s="33">
        <f t="shared" si="6"/>
        <v>0.0020254629629630205</v>
      </c>
      <c r="U9" s="57">
        <f t="shared" si="7"/>
        <v>0.7951779563719862</v>
      </c>
      <c r="V9" s="22">
        <v>0.7944827586206896</v>
      </c>
      <c r="W9" s="51">
        <f t="shared" si="5"/>
        <v>0.0008750318918229194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7985</v>
      </c>
      <c r="J10" s="9">
        <v>7930</v>
      </c>
      <c r="K10" s="51">
        <f t="shared" si="3"/>
        <v>0.006935687263556201</v>
      </c>
      <c r="L10" s="48">
        <v>829</v>
      </c>
      <c r="M10" s="9">
        <v>881</v>
      </c>
      <c r="N10" s="33">
        <f t="shared" si="4"/>
        <v>-0.05902383654937571</v>
      </c>
      <c r="O10" s="54">
        <v>52</v>
      </c>
      <c r="P10" s="10">
        <v>50</v>
      </c>
      <c r="Q10" s="51">
        <f aca="true" t="shared" si="8" ref="Q10:Q29">(O10/P10)-1</f>
        <v>0.040000000000000036</v>
      </c>
      <c r="R10" s="59">
        <f t="shared" si="1"/>
        <v>8866</v>
      </c>
      <c r="S10" s="10">
        <f t="shared" si="1"/>
        <v>8861</v>
      </c>
      <c r="T10" s="33">
        <f t="shared" si="6"/>
        <v>0.000564270398374811</v>
      </c>
      <c r="U10" s="57">
        <f t="shared" si="7"/>
        <v>0.664219358705424</v>
      </c>
      <c r="V10" s="22">
        <v>0.6645916147903698</v>
      </c>
      <c r="W10" s="51">
        <f t="shared" si="5"/>
        <v>-0.0005601275680602313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8423</v>
      </c>
      <c r="J11" s="14">
        <v>8413</v>
      </c>
      <c r="K11" s="52">
        <f t="shared" si="3"/>
        <v>0.0011886366337809928</v>
      </c>
      <c r="L11" s="49">
        <v>797</v>
      </c>
      <c r="M11" s="14">
        <v>873</v>
      </c>
      <c r="N11" s="34">
        <f t="shared" si="4"/>
        <v>-0.08705612829324172</v>
      </c>
      <c r="O11" s="55">
        <v>58</v>
      </c>
      <c r="P11" s="15">
        <v>51</v>
      </c>
      <c r="Q11" s="52">
        <f t="shared" si="8"/>
        <v>0.13725490196078427</v>
      </c>
      <c r="R11" s="60">
        <f t="shared" si="1"/>
        <v>9278</v>
      </c>
      <c r="S11" s="15">
        <f t="shared" si="1"/>
        <v>9337</v>
      </c>
      <c r="T11" s="34">
        <f t="shared" si="6"/>
        <v>-0.006318946128306746</v>
      </c>
      <c r="U11" s="58">
        <f t="shared" si="7"/>
        <v>0.8449908925318761</v>
      </c>
      <c r="V11" s="24">
        <v>0.8513722987143247</v>
      </c>
      <c r="W11" s="52">
        <f t="shared" si="5"/>
        <v>-0.007495435536351569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7415</v>
      </c>
      <c r="J12" s="41">
        <v>7435</v>
      </c>
      <c r="K12" s="50">
        <f t="shared" si="3"/>
        <v>-0.0026899798251512896</v>
      </c>
      <c r="L12" s="75">
        <v>253</v>
      </c>
      <c r="M12" s="41">
        <v>268</v>
      </c>
      <c r="N12" s="44">
        <f t="shared" si="4"/>
        <v>-0.05597014925373134</v>
      </c>
      <c r="O12" s="53">
        <v>109</v>
      </c>
      <c r="P12" s="42">
        <v>106</v>
      </c>
      <c r="Q12" s="50">
        <f t="shared" si="8"/>
        <v>0.028301886792452935</v>
      </c>
      <c r="R12" s="76">
        <f t="shared" si="1"/>
        <v>7777</v>
      </c>
      <c r="S12" s="42">
        <f t="shared" si="1"/>
        <v>7809</v>
      </c>
      <c r="T12" s="44">
        <f t="shared" si="6"/>
        <v>-0.00409783583045209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0.888336773025151</v>
      </c>
      <c r="Y12" s="114">
        <f>SUM(V12:V16)/5</f>
        <v>0.8888380068729532</v>
      </c>
      <c r="Z12" s="106">
        <f>(X12/Y12)-1</f>
        <v>-0.0005639203588577724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7141</v>
      </c>
      <c r="J13" s="9">
        <v>7152</v>
      </c>
      <c r="K13" s="51">
        <f t="shared" si="3"/>
        <v>-0.0015380313199104823</v>
      </c>
      <c r="L13" s="48">
        <v>234</v>
      </c>
      <c r="M13" s="9">
        <v>232</v>
      </c>
      <c r="N13" s="33">
        <f t="shared" si="4"/>
        <v>0.008620689655172376</v>
      </c>
      <c r="O13" s="54">
        <v>86</v>
      </c>
      <c r="P13" s="10">
        <v>92</v>
      </c>
      <c r="Q13" s="51">
        <f t="shared" si="8"/>
        <v>-0.06521739130434778</v>
      </c>
      <c r="R13" s="59">
        <f t="shared" si="1"/>
        <v>7461</v>
      </c>
      <c r="S13" s="10">
        <f t="shared" si="1"/>
        <v>7476</v>
      </c>
      <c r="T13" s="33">
        <f t="shared" si="6"/>
        <v>-0.0020064205457464013</v>
      </c>
      <c r="U13" s="57">
        <f t="shared" si="7"/>
        <v>0.6172747580044676</v>
      </c>
      <c r="V13" s="22">
        <v>0.6192842942345924</v>
      </c>
      <c r="W13" s="51">
        <f t="shared" si="5"/>
        <v>-0.0032449333025771354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8819</v>
      </c>
      <c r="J14" s="9">
        <v>8788</v>
      </c>
      <c r="K14" s="51">
        <f t="shared" si="3"/>
        <v>0.0035275375512062723</v>
      </c>
      <c r="L14" s="48">
        <v>205</v>
      </c>
      <c r="M14" s="9">
        <v>241</v>
      </c>
      <c r="N14" s="33">
        <f t="shared" si="4"/>
        <v>-0.14937759336099588</v>
      </c>
      <c r="O14" s="54">
        <v>197</v>
      </c>
      <c r="P14" s="10">
        <v>198</v>
      </c>
      <c r="Q14" s="51">
        <f t="shared" si="8"/>
        <v>-0.005050505050505083</v>
      </c>
      <c r="R14" s="59">
        <f t="shared" si="1"/>
        <v>9221</v>
      </c>
      <c r="S14" s="10">
        <f t="shared" si="1"/>
        <v>9227</v>
      </c>
      <c r="T14" s="33">
        <f t="shared" si="6"/>
        <v>-0.0006502655250893996</v>
      </c>
      <c r="U14" s="57">
        <f t="shared" si="7"/>
        <v>0.9614221666145345</v>
      </c>
      <c r="V14" s="22">
        <v>0.96325294915962</v>
      </c>
      <c r="W14" s="51">
        <f t="shared" si="5"/>
        <v>-0.0019006249051017887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13107</v>
      </c>
      <c r="J15" s="9">
        <v>13005</v>
      </c>
      <c r="K15" s="51">
        <f t="shared" si="3"/>
        <v>0.007843137254901933</v>
      </c>
      <c r="L15" s="48">
        <v>326</v>
      </c>
      <c r="M15" s="9">
        <v>301</v>
      </c>
      <c r="N15" s="33">
        <f t="shared" si="4"/>
        <v>0.0830564784053156</v>
      </c>
      <c r="O15" s="54">
        <v>168</v>
      </c>
      <c r="P15" s="10">
        <v>167</v>
      </c>
      <c r="Q15" s="51">
        <f t="shared" si="8"/>
        <v>0.0059880239520957446</v>
      </c>
      <c r="R15" s="59">
        <f t="shared" si="1"/>
        <v>13601</v>
      </c>
      <c r="S15" s="10">
        <f t="shared" si="1"/>
        <v>13473</v>
      </c>
      <c r="T15" s="33">
        <f t="shared" si="6"/>
        <v>0.009500482446374248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14479</v>
      </c>
      <c r="J16" s="90">
        <v>14499</v>
      </c>
      <c r="K16" s="93">
        <f t="shared" si="3"/>
        <v>-0.0013794054762397145</v>
      </c>
      <c r="L16" s="89">
        <v>675</v>
      </c>
      <c r="M16" s="90">
        <v>608</v>
      </c>
      <c r="N16" s="91">
        <f t="shared" si="4"/>
        <v>0.11019736842105265</v>
      </c>
      <c r="O16" s="94">
        <v>309</v>
      </c>
      <c r="P16" s="95">
        <v>314</v>
      </c>
      <c r="Q16" s="93">
        <f t="shared" si="8"/>
        <v>-0.015923566878980888</v>
      </c>
      <c r="R16" s="96">
        <f t="shared" si="1"/>
        <v>15463</v>
      </c>
      <c r="S16" s="95">
        <f t="shared" si="1"/>
        <v>15421</v>
      </c>
      <c r="T16" s="91">
        <f t="shared" si="6"/>
        <v>0.002723558783477076</v>
      </c>
      <c r="U16" s="97">
        <f t="shared" si="7"/>
        <v>0.862986940506753</v>
      </c>
      <c r="V16" s="98">
        <v>0.8616527909705537</v>
      </c>
      <c r="W16" s="93">
        <f t="shared" si="5"/>
        <v>0.0015483609525555053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6897</v>
      </c>
      <c r="J17" s="4">
        <v>6911</v>
      </c>
      <c r="K17" s="81">
        <f t="shared" si="3"/>
        <v>-0.0020257560410938957</v>
      </c>
      <c r="L17" s="78">
        <v>657</v>
      </c>
      <c r="M17" s="4">
        <v>640</v>
      </c>
      <c r="N17" s="79">
        <f t="shared" si="4"/>
        <v>0.026562500000000044</v>
      </c>
      <c r="O17" s="82">
        <v>25</v>
      </c>
      <c r="P17" s="5">
        <v>22</v>
      </c>
      <c r="Q17" s="81">
        <v>0</v>
      </c>
      <c r="R17" s="83">
        <f t="shared" si="1"/>
        <v>7579</v>
      </c>
      <c r="S17" s="5">
        <f t="shared" si="1"/>
        <v>7573</v>
      </c>
      <c r="T17" s="79">
        <f t="shared" si="6"/>
        <v>0.0007922883929749602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0.9318705223819156</v>
      </c>
      <c r="Y17" s="105">
        <f>SUM(V17:V29)/13</f>
        <v>0.9317162831304302</v>
      </c>
      <c r="Z17" s="106">
        <f>(X17/Y17)-1</f>
        <v>0.000165543153294756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5834</v>
      </c>
      <c r="J18" s="9">
        <v>5808</v>
      </c>
      <c r="K18" s="51">
        <f t="shared" si="3"/>
        <v>0.004476584022038654</v>
      </c>
      <c r="L18" s="48">
        <v>550</v>
      </c>
      <c r="M18" s="9">
        <v>577</v>
      </c>
      <c r="N18" s="33">
        <f t="shared" si="4"/>
        <v>-0.04679376083188913</v>
      </c>
      <c r="O18" s="54">
        <v>47</v>
      </c>
      <c r="P18" s="10">
        <v>48</v>
      </c>
      <c r="Q18" s="51">
        <f t="shared" si="8"/>
        <v>-0.02083333333333337</v>
      </c>
      <c r="R18" s="59">
        <f t="shared" si="1"/>
        <v>6431</v>
      </c>
      <c r="S18" s="10">
        <f t="shared" si="1"/>
        <v>6433</v>
      </c>
      <c r="T18" s="33">
        <f t="shared" si="6"/>
        <v>-0.0003108969376651727</v>
      </c>
      <c r="U18" s="57">
        <f t="shared" si="7"/>
        <v>0.8869121500482692</v>
      </c>
      <c r="V18" s="22">
        <v>0.888290527478597</v>
      </c>
      <c r="W18" s="51">
        <f t="shared" si="5"/>
        <v>-0.0015517191590913582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13413</v>
      </c>
      <c r="J19" s="9">
        <v>13480</v>
      </c>
      <c r="K19" s="51">
        <f t="shared" si="3"/>
        <v>-0.0049703264094955735</v>
      </c>
      <c r="L19" s="48">
        <v>603</v>
      </c>
      <c r="M19" s="9">
        <v>572</v>
      </c>
      <c r="N19" s="33">
        <f t="shared" si="4"/>
        <v>0.054195804195804165</v>
      </c>
      <c r="O19" s="54">
        <v>125</v>
      </c>
      <c r="P19" s="10">
        <v>129</v>
      </c>
      <c r="Q19" s="51">
        <f t="shared" si="8"/>
        <v>-0.03100775193798455</v>
      </c>
      <c r="R19" s="59">
        <f t="shared" si="1"/>
        <v>14141</v>
      </c>
      <c r="S19" s="10">
        <f t="shared" si="1"/>
        <v>14181</v>
      </c>
      <c r="T19" s="33">
        <f t="shared" si="6"/>
        <v>-0.0028206755517946602</v>
      </c>
      <c r="U19" s="57">
        <f t="shared" si="7"/>
        <v>0.911793152363144</v>
      </c>
      <c r="V19" s="22">
        <v>0.9154938670109748</v>
      </c>
      <c r="W19" s="51">
        <f t="shared" si="5"/>
        <v>-0.004042315062047774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8886</v>
      </c>
      <c r="J20" s="9">
        <v>8875</v>
      </c>
      <c r="K20" s="51">
        <f t="shared" si="3"/>
        <v>0.0012394366197183704</v>
      </c>
      <c r="L20" s="48">
        <v>392</v>
      </c>
      <c r="M20" s="9">
        <v>392</v>
      </c>
      <c r="N20" s="33">
        <f t="shared" si="4"/>
        <v>0</v>
      </c>
      <c r="O20" s="54">
        <v>64</v>
      </c>
      <c r="P20" s="10">
        <v>63</v>
      </c>
      <c r="Q20" s="51">
        <f t="shared" si="8"/>
        <v>0.015873015873015817</v>
      </c>
      <c r="R20" s="59">
        <f t="shared" si="1"/>
        <v>9342</v>
      </c>
      <c r="S20" s="10">
        <f t="shared" si="1"/>
        <v>9330</v>
      </c>
      <c r="T20" s="33">
        <f t="shared" si="6"/>
        <v>0.0012861736334404128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31444</v>
      </c>
      <c r="J21" s="9">
        <v>31163</v>
      </c>
      <c r="K21" s="51">
        <f t="shared" si="3"/>
        <v>0.009017103616468347</v>
      </c>
      <c r="L21" s="48">
        <v>1820</v>
      </c>
      <c r="M21" s="9">
        <v>1987</v>
      </c>
      <c r="N21" s="33">
        <f t="shared" si="4"/>
        <v>-0.08404630095621535</v>
      </c>
      <c r="O21" s="54">
        <v>552</v>
      </c>
      <c r="P21" s="10">
        <v>547</v>
      </c>
      <c r="Q21" s="51">
        <f t="shared" si="8"/>
        <v>0.009140767824497242</v>
      </c>
      <c r="R21" s="59">
        <f t="shared" si="1"/>
        <v>33816</v>
      </c>
      <c r="S21" s="10">
        <f t="shared" si="1"/>
        <v>33697</v>
      </c>
      <c r="T21" s="33">
        <f t="shared" si="6"/>
        <v>0.0035314716443599625</v>
      </c>
      <c r="U21" s="57">
        <f t="shared" si="7"/>
        <v>0.9110895570643388</v>
      </c>
      <c r="V21" s="22">
        <v>0.908960940871817</v>
      </c>
      <c r="W21" s="51">
        <f t="shared" si="5"/>
        <v>0.002341812609109706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5415</v>
      </c>
      <c r="J22" s="9">
        <v>5400</v>
      </c>
      <c r="K22" s="51">
        <f t="shared" si="3"/>
        <v>0.002777777777777768</v>
      </c>
      <c r="L22" s="48">
        <v>490</v>
      </c>
      <c r="M22" s="9">
        <v>486</v>
      </c>
      <c r="N22" s="33">
        <f t="shared" si="4"/>
        <v>0.008230452674897082</v>
      </c>
      <c r="O22" s="54">
        <v>49</v>
      </c>
      <c r="P22" s="10">
        <v>42</v>
      </c>
      <c r="Q22" s="51">
        <f t="shared" si="8"/>
        <v>0.16666666666666674</v>
      </c>
      <c r="R22" s="59">
        <f t="shared" si="1"/>
        <v>5954</v>
      </c>
      <c r="S22" s="10">
        <f t="shared" si="1"/>
        <v>5928</v>
      </c>
      <c r="T22" s="33">
        <f t="shared" si="6"/>
        <v>0.004385964912280604</v>
      </c>
      <c r="U22" s="57">
        <f t="shared" si="7"/>
        <v>0.8327272727272728</v>
      </c>
      <c r="V22" s="22">
        <v>0.8301358353171825</v>
      </c>
      <c r="W22" s="51">
        <f t="shared" si="5"/>
        <v>0.0031217028585450723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16002</v>
      </c>
      <c r="J23" s="9">
        <v>15960</v>
      </c>
      <c r="K23" s="51">
        <f t="shared" si="3"/>
        <v>0.002631578947368318</v>
      </c>
      <c r="L23" s="48">
        <v>1508</v>
      </c>
      <c r="M23" s="9">
        <v>1480</v>
      </c>
      <c r="N23" s="33">
        <f t="shared" si="4"/>
        <v>0.018918918918918948</v>
      </c>
      <c r="O23" s="54">
        <v>222</v>
      </c>
      <c r="P23" s="10">
        <v>227</v>
      </c>
      <c r="Q23" s="51">
        <f t="shared" si="8"/>
        <v>-0.022026431718061623</v>
      </c>
      <c r="R23" s="59">
        <f t="shared" si="1"/>
        <v>17732</v>
      </c>
      <c r="S23" s="10">
        <f t="shared" si="1"/>
        <v>17667</v>
      </c>
      <c r="T23" s="33">
        <f t="shared" si="6"/>
        <v>0.003679175864606421</v>
      </c>
      <c r="U23" s="57">
        <f t="shared" si="7"/>
        <v>0.9150110944837195</v>
      </c>
      <c r="V23" s="22">
        <v>0.9127402355858648</v>
      </c>
      <c r="W23" s="51">
        <f t="shared" si="5"/>
        <v>0.0024879574815688255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5176</v>
      </c>
      <c r="J24" s="9">
        <v>5175</v>
      </c>
      <c r="K24" s="51">
        <f t="shared" si="3"/>
        <v>0.00019323671497595285</v>
      </c>
      <c r="L24" s="48">
        <v>411</v>
      </c>
      <c r="M24" s="9">
        <v>378</v>
      </c>
      <c r="N24" s="33">
        <f t="shared" si="4"/>
        <v>0.08730158730158721</v>
      </c>
      <c r="O24" s="54">
        <v>35</v>
      </c>
      <c r="P24" s="10">
        <v>37</v>
      </c>
      <c r="Q24" s="51">
        <f t="shared" si="8"/>
        <v>-0.05405405405405406</v>
      </c>
      <c r="R24" s="59">
        <f t="shared" si="1"/>
        <v>5622</v>
      </c>
      <c r="S24" s="10">
        <f t="shared" si="1"/>
        <v>5590</v>
      </c>
      <c r="T24" s="33">
        <f t="shared" si="6"/>
        <v>0.005724508050089394</v>
      </c>
      <c r="U24" s="57">
        <f t="shared" si="7"/>
        <v>0.7969946129855401</v>
      </c>
      <c r="V24" s="22">
        <v>0.7933579335793358</v>
      </c>
      <c r="W24" s="51">
        <f t="shared" si="5"/>
        <v>0.004583907530610887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6507</v>
      </c>
      <c r="J25" s="9">
        <v>6484</v>
      </c>
      <c r="K25" s="51">
        <f t="shared" si="3"/>
        <v>0.0035471930906847415</v>
      </c>
      <c r="L25" s="48">
        <v>463</v>
      </c>
      <c r="M25" s="9">
        <v>512</v>
      </c>
      <c r="N25" s="33">
        <f t="shared" si="4"/>
        <v>-0.095703125</v>
      </c>
      <c r="O25" s="54">
        <v>73</v>
      </c>
      <c r="P25" s="10">
        <v>74</v>
      </c>
      <c r="Q25" s="51">
        <f t="shared" si="8"/>
        <v>-0.013513513513513487</v>
      </c>
      <c r="R25" s="59">
        <f t="shared" si="1"/>
        <v>7043</v>
      </c>
      <c r="S25" s="10">
        <f t="shared" si="1"/>
        <v>7070</v>
      </c>
      <c r="T25" s="33">
        <f t="shared" si="6"/>
        <v>-0.0038189533239038065</v>
      </c>
      <c r="U25" s="57">
        <f t="shared" si="7"/>
        <v>0.9208943514644351</v>
      </c>
      <c r="V25" s="22">
        <v>0.9255138107082079</v>
      </c>
      <c r="W25" s="51">
        <f t="shared" si="5"/>
        <v>-0.0049912375054004254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102368</v>
      </c>
      <c r="J26" s="9">
        <v>101668</v>
      </c>
      <c r="K26" s="51">
        <f t="shared" si="3"/>
        <v>0.006885155604516635</v>
      </c>
      <c r="L26" s="48">
        <v>29056</v>
      </c>
      <c r="M26" s="9">
        <v>29575</v>
      </c>
      <c r="N26" s="33">
        <f t="shared" si="4"/>
        <v>-0.01754860524091295</v>
      </c>
      <c r="O26" s="54">
        <v>2577</v>
      </c>
      <c r="P26" s="10">
        <v>2559</v>
      </c>
      <c r="Q26" s="51">
        <f t="shared" si="8"/>
        <v>0.00703399765533419</v>
      </c>
      <c r="R26" s="59">
        <f t="shared" si="1"/>
        <v>134001</v>
      </c>
      <c r="S26" s="10">
        <f t="shared" si="1"/>
        <v>133802</v>
      </c>
      <c r="T26" s="33">
        <f t="shared" si="6"/>
        <v>0.0014872722380832037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11262</v>
      </c>
      <c r="J27" s="9">
        <v>11255</v>
      </c>
      <c r="K27" s="51">
        <f t="shared" si="3"/>
        <v>0.0006219458018659196</v>
      </c>
      <c r="L27" s="48">
        <v>544</v>
      </c>
      <c r="M27" s="9">
        <v>516</v>
      </c>
      <c r="N27" s="33">
        <f t="shared" si="4"/>
        <v>0.054263565891472965</v>
      </c>
      <c r="O27" s="54">
        <v>78</v>
      </c>
      <c r="P27" s="10">
        <v>77</v>
      </c>
      <c r="Q27" s="51">
        <f t="shared" si="8"/>
        <v>0.01298701298701288</v>
      </c>
      <c r="R27" s="59">
        <f t="shared" si="1"/>
        <v>11884</v>
      </c>
      <c r="S27" s="10">
        <f t="shared" si="1"/>
        <v>11848</v>
      </c>
      <c r="T27" s="33">
        <f t="shared" si="6"/>
        <v>0.0030384875084401575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7279</v>
      </c>
      <c r="J28" s="9">
        <v>7250</v>
      </c>
      <c r="K28" s="51">
        <f t="shared" si="3"/>
        <v>0.0040000000000000036</v>
      </c>
      <c r="L28" s="48">
        <v>542</v>
      </c>
      <c r="M28" s="9">
        <v>559</v>
      </c>
      <c r="N28" s="33">
        <f t="shared" si="4"/>
        <v>-0.030411449016100156</v>
      </c>
      <c r="O28" s="54">
        <v>128</v>
      </c>
      <c r="P28" s="10">
        <v>125</v>
      </c>
      <c r="Q28" s="51">
        <f t="shared" si="8"/>
        <v>0.02400000000000002</v>
      </c>
      <c r="R28" s="59">
        <f t="shared" si="1"/>
        <v>7949</v>
      </c>
      <c r="S28" s="10">
        <f t="shared" si="1"/>
        <v>7934</v>
      </c>
      <c r="T28" s="33">
        <f t="shared" si="6"/>
        <v>0.0018905974287874994</v>
      </c>
      <c r="U28" s="57">
        <f t="shared" si="7"/>
        <v>0.948341684562157</v>
      </c>
      <c r="V28" s="22">
        <v>0.9476827520305782</v>
      </c>
      <c r="W28" s="51">
        <f t="shared" si="5"/>
        <v>0.0006953091951571455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15852</v>
      </c>
      <c r="J29" s="14">
        <v>15864</v>
      </c>
      <c r="K29" s="52">
        <f t="shared" si="3"/>
        <v>-0.0007564296520423675</v>
      </c>
      <c r="L29" s="49">
        <v>1157</v>
      </c>
      <c r="M29" s="14">
        <v>1116</v>
      </c>
      <c r="N29" s="34">
        <f t="shared" si="4"/>
        <v>0.03673835125448033</v>
      </c>
      <c r="O29" s="55">
        <v>82</v>
      </c>
      <c r="P29" s="15">
        <v>84</v>
      </c>
      <c r="Q29" s="52">
        <f t="shared" si="8"/>
        <v>-0.023809523809523836</v>
      </c>
      <c r="R29" s="60">
        <f t="shared" si="1"/>
        <v>17091</v>
      </c>
      <c r="S29" s="15">
        <f t="shared" si="1"/>
        <v>17064</v>
      </c>
      <c r="T29" s="34">
        <f t="shared" si="6"/>
        <v>0.0015822784810126667</v>
      </c>
      <c r="U29" s="58">
        <f t="shared" si="7"/>
        <v>0.9905529152660253</v>
      </c>
      <c r="V29" s="24">
        <v>0.9901357781130323</v>
      </c>
      <c r="W29" s="52">
        <f t="shared" si="5"/>
        <v>0.00042129287943515337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5614</v>
      </c>
      <c r="J30" s="41">
        <v>5635</v>
      </c>
      <c r="K30" s="50">
        <f t="shared" si="3"/>
        <v>-0.003726708074534124</v>
      </c>
      <c r="L30" s="75">
        <v>275</v>
      </c>
      <c r="M30" s="41">
        <v>237</v>
      </c>
      <c r="N30" s="44">
        <f t="shared" si="4"/>
        <v>0.16033755274261607</v>
      </c>
      <c r="O30" s="53">
        <v>25</v>
      </c>
      <c r="P30" s="42">
        <v>24</v>
      </c>
      <c r="Q30" s="50">
        <v>0</v>
      </c>
      <c r="R30" s="76">
        <f t="shared" si="1"/>
        <v>5914</v>
      </c>
      <c r="S30" s="42">
        <f t="shared" si="1"/>
        <v>5896</v>
      </c>
      <c r="T30" s="44">
        <f t="shared" si="6"/>
        <v>0.0030529172320217235</v>
      </c>
      <c r="U30" s="56">
        <f t="shared" si="7"/>
        <v>0.7928676766322563</v>
      </c>
      <c r="V30" s="43">
        <v>0.7914093959731544</v>
      </c>
      <c r="W30" s="50">
        <f t="shared" si="5"/>
        <v>0.0018426375356699332</v>
      </c>
      <c r="X30" s="104">
        <f>SUM(U30:U33)/4</f>
        <v>0.8501664484479095</v>
      </c>
      <c r="Y30" s="105">
        <f>SUM(V30:V33)/4</f>
        <v>0.8482137209220426</v>
      </c>
      <c r="Z30" s="106">
        <f>(X30/Y30)-1</f>
        <v>0.0023021645107841326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11511</v>
      </c>
      <c r="J31" s="9">
        <v>11584</v>
      </c>
      <c r="K31" s="51">
        <f t="shared" si="3"/>
        <v>-0.006301795580110459</v>
      </c>
      <c r="L31" s="48">
        <v>753</v>
      </c>
      <c r="M31" s="9">
        <v>740</v>
      </c>
      <c r="N31" s="33">
        <f t="shared" si="4"/>
        <v>0.0175675675675675</v>
      </c>
      <c r="O31" s="54">
        <v>302</v>
      </c>
      <c r="P31" s="10">
        <v>305</v>
      </c>
      <c r="Q31" s="51">
        <f aca="true" t="shared" si="9" ref="Q31:Q66">(O31/P31)-1</f>
        <v>-0.00983606557377048</v>
      </c>
      <c r="R31" s="59">
        <f t="shared" si="1"/>
        <v>12566</v>
      </c>
      <c r="S31" s="10">
        <f t="shared" si="1"/>
        <v>12629</v>
      </c>
      <c r="T31" s="33">
        <f t="shared" si="6"/>
        <v>-0.0049885184891915735</v>
      </c>
      <c r="U31" s="57">
        <f t="shared" si="7"/>
        <v>0.9081448290814483</v>
      </c>
      <c r="V31" s="22">
        <v>0.9137544316619637</v>
      </c>
      <c r="W31" s="51">
        <f t="shared" si="5"/>
        <v>-0.006139070176997552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4256</v>
      </c>
      <c r="J32" s="9">
        <v>4203</v>
      </c>
      <c r="K32" s="51">
        <f t="shared" si="3"/>
        <v>0.01261004044729952</v>
      </c>
      <c r="L32" s="48">
        <v>255</v>
      </c>
      <c r="M32" s="9">
        <v>243</v>
      </c>
      <c r="N32" s="33">
        <f t="shared" si="4"/>
        <v>0.04938271604938271</v>
      </c>
      <c r="O32" s="54">
        <v>80</v>
      </c>
      <c r="P32" s="10">
        <v>78</v>
      </c>
      <c r="Q32" s="51">
        <f t="shared" si="9"/>
        <v>0.02564102564102555</v>
      </c>
      <c r="R32" s="59">
        <f t="shared" si="1"/>
        <v>4591</v>
      </c>
      <c r="S32" s="10">
        <f t="shared" si="1"/>
        <v>4524</v>
      </c>
      <c r="T32" s="33">
        <f t="shared" si="6"/>
        <v>0.014809902740937186</v>
      </c>
      <c r="U32" s="57">
        <f t="shared" si="7"/>
        <v>0.708159802560543</v>
      </c>
      <c r="V32" s="22">
        <v>0.6985793699814701</v>
      </c>
      <c r="W32" s="51">
        <f t="shared" si="5"/>
        <v>0.013714164761732262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8642</v>
      </c>
      <c r="J33" s="90">
        <v>8582</v>
      </c>
      <c r="K33" s="93">
        <f t="shared" si="3"/>
        <v>0.006991377301328372</v>
      </c>
      <c r="L33" s="89">
        <v>397</v>
      </c>
      <c r="M33" s="90">
        <v>422</v>
      </c>
      <c r="N33" s="91">
        <f t="shared" si="4"/>
        <v>-0.05924170616113744</v>
      </c>
      <c r="O33" s="94">
        <v>169</v>
      </c>
      <c r="P33" s="95">
        <v>171</v>
      </c>
      <c r="Q33" s="93">
        <f t="shared" si="9"/>
        <v>-0.011695906432748537</v>
      </c>
      <c r="R33" s="96">
        <f t="shared" si="1"/>
        <v>9208</v>
      </c>
      <c r="S33" s="95">
        <f t="shared" si="1"/>
        <v>9175</v>
      </c>
      <c r="T33" s="91">
        <f t="shared" si="6"/>
        <v>0.0035967302452315497</v>
      </c>
      <c r="U33" s="97">
        <f t="shared" si="7"/>
        <v>0.9914934855173899</v>
      </c>
      <c r="V33" s="98">
        <v>0.9891116860715826</v>
      </c>
      <c r="W33" s="93">
        <f t="shared" si="5"/>
        <v>0.0024080187094615013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5974</v>
      </c>
      <c r="J34" s="4">
        <v>5909</v>
      </c>
      <c r="K34" s="81">
        <f t="shared" si="3"/>
        <v>0.01100016923337277</v>
      </c>
      <c r="L34" s="78">
        <v>317</v>
      </c>
      <c r="M34" s="4">
        <v>440</v>
      </c>
      <c r="N34" s="79">
        <f t="shared" si="4"/>
        <v>-0.27954545454545454</v>
      </c>
      <c r="O34" s="82">
        <v>55</v>
      </c>
      <c r="P34" s="5">
        <v>53</v>
      </c>
      <c r="Q34" s="81">
        <f t="shared" si="9"/>
        <v>0.037735849056603765</v>
      </c>
      <c r="R34" s="83">
        <f t="shared" si="1"/>
        <v>6346</v>
      </c>
      <c r="S34" s="5">
        <f t="shared" si="1"/>
        <v>6402</v>
      </c>
      <c r="T34" s="79">
        <f t="shared" si="6"/>
        <v>-0.00874726647922519</v>
      </c>
      <c r="U34" s="84">
        <f t="shared" si="7"/>
        <v>0.752163091146142</v>
      </c>
      <c r="V34" s="23">
        <v>0.7597009611961553</v>
      </c>
      <c r="W34" s="81">
        <f t="shared" si="5"/>
        <v>-0.009922154156741914</v>
      </c>
      <c r="X34" s="104">
        <f>SUM(U34:U38)/5</f>
        <v>0.8651505773447934</v>
      </c>
      <c r="Y34" s="105">
        <f>SUM(V34:V38)/5</f>
        <v>0.8689352093530687</v>
      </c>
      <c r="Z34" s="106">
        <f>(X34/Y34)-1</f>
        <v>-0.004355482396774968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18065</v>
      </c>
      <c r="J35" s="9">
        <v>18157</v>
      </c>
      <c r="K35" s="51">
        <f t="shared" si="3"/>
        <v>-0.00506691634080525</v>
      </c>
      <c r="L35" s="48">
        <v>1248</v>
      </c>
      <c r="M35" s="9">
        <v>1268</v>
      </c>
      <c r="N35" s="33">
        <f t="shared" si="4"/>
        <v>-0.01577287066246058</v>
      </c>
      <c r="O35" s="54">
        <v>191</v>
      </c>
      <c r="P35" s="10">
        <v>189</v>
      </c>
      <c r="Q35" s="51">
        <f t="shared" si="9"/>
        <v>0.010582010582010692</v>
      </c>
      <c r="R35" s="59">
        <f aca="true" t="shared" si="10" ref="R35:S66">I35+L35+O35</f>
        <v>19504</v>
      </c>
      <c r="S35" s="10">
        <f t="shared" si="10"/>
        <v>19614</v>
      </c>
      <c r="T35" s="33">
        <f t="shared" si="6"/>
        <v>-0.005608239012949934</v>
      </c>
      <c r="U35" s="57">
        <f t="shared" si="7"/>
        <v>0.813887497913537</v>
      </c>
      <c r="V35" s="22">
        <v>0.819469396281596</v>
      </c>
      <c r="W35" s="51">
        <f t="shared" si="5"/>
        <v>-0.00681160076677334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26981</v>
      </c>
      <c r="J36" s="9">
        <v>26861</v>
      </c>
      <c r="K36" s="51">
        <f t="shared" si="3"/>
        <v>0.004467443505453916</v>
      </c>
      <c r="L36" s="48">
        <v>4098</v>
      </c>
      <c r="M36" s="9">
        <v>4107</v>
      </c>
      <c r="N36" s="33">
        <f t="shared" si="4"/>
        <v>-0.0021913805697589828</v>
      </c>
      <c r="O36" s="54">
        <v>661</v>
      </c>
      <c r="P36" s="10">
        <v>656</v>
      </c>
      <c r="Q36" s="51">
        <f t="shared" si="9"/>
        <v>0.007621951219512146</v>
      </c>
      <c r="R36" s="59">
        <f t="shared" si="10"/>
        <v>31740</v>
      </c>
      <c r="S36" s="10">
        <f t="shared" si="10"/>
        <v>31624</v>
      </c>
      <c r="T36" s="33">
        <f t="shared" si="6"/>
        <v>0.0036681001770806354</v>
      </c>
      <c r="U36" s="57">
        <f t="shared" si="7"/>
        <v>0.9976112647724416</v>
      </c>
      <c r="V36" s="22">
        <v>0.9951538800427969</v>
      </c>
      <c r="W36" s="51">
        <f t="shared" si="5"/>
        <v>0.002469351503245898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14444</v>
      </c>
      <c r="J37" s="9">
        <v>14510</v>
      </c>
      <c r="K37" s="51">
        <f t="shared" si="3"/>
        <v>-0.004548587181254282</v>
      </c>
      <c r="L37" s="48">
        <v>643</v>
      </c>
      <c r="M37" s="9">
        <v>630</v>
      </c>
      <c r="N37" s="33">
        <f t="shared" si="4"/>
        <v>0.02063492063492056</v>
      </c>
      <c r="O37" s="54">
        <v>175</v>
      </c>
      <c r="P37" s="10">
        <v>171</v>
      </c>
      <c r="Q37" s="51">
        <f t="shared" si="9"/>
        <v>0.023391812865497075</v>
      </c>
      <c r="R37" s="59">
        <f t="shared" si="10"/>
        <v>15262</v>
      </c>
      <c r="S37" s="10">
        <f t="shared" si="10"/>
        <v>15311</v>
      </c>
      <c r="T37" s="33">
        <f t="shared" si="6"/>
        <v>-0.0032003135000979732</v>
      </c>
      <c r="U37" s="57">
        <f t="shared" si="7"/>
        <v>0.82779194012041</v>
      </c>
      <c r="V37" s="22">
        <v>0.831441759435243</v>
      </c>
      <c r="W37" s="51">
        <f t="shared" si="5"/>
        <v>-0.004389747415756595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6030</v>
      </c>
      <c r="J38" s="14">
        <v>6017</v>
      </c>
      <c r="K38" s="52">
        <f t="shared" si="3"/>
        <v>0.002160545122153801</v>
      </c>
      <c r="L38" s="49">
        <v>294</v>
      </c>
      <c r="M38" s="14">
        <v>332</v>
      </c>
      <c r="N38" s="34">
        <f t="shared" si="4"/>
        <v>-0.11445783132530118</v>
      </c>
      <c r="O38" s="55">
        <v>61</v>
      </c>
      <c r="P38" s="15">
        <v>60</v>
      </c>
      <c r="Q38" s="52">
        <f t="shared" si="9"/>
        <v>0.016666666666666607</v>
      </c>
      <c r="R38" s="60">
        <f t="shared" si="10"/>
        <v>6385</v>
      </c>
      <c r="S38" s="15">
        <f t="shared" si="10"/>
        <v>6409</v>
      </c>
      <c r="T38" s="34">
        <f t="shared" si="6"/>
        <v>-0.003744733967857683</v>
      </c>
      <c r="U38" s="58">
        <f t="shared" si="7"/>
        <v>0.934299092771437</v>
      </c>
      <c r="V38" s="24">
        <v>0.9389100498095517</v>
      </c>
      <c r="W38" s="52">
        <f t="shared" si="5"/>
        <v>-0.004910967817470913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6158</v>
      </c>
      <c r="J39" s="41">
        <v>6214</v>
      </c>
      <c r="K39" s="50">
        <f t="shared" si="3"/>
        <v>-0.009011908593498541</v>
      </c>
      <c r="L39" s="75">
        <v>413</v>
      </c>
      <c r="M39" s="41">
        <v>418</v>
      </c>
      <c r="N39" s="44">
        <f t="shared" si="4"/>
        <v>-0.011961722488038284</v>
      </c>
      <c r="O39" s="53">
        <v>144</v>
      </c>
      <c r="P39" s="42">
        <v>144</v>
      </c>
      <c r="Q39" s="50">
        <f t="shared" si="9"/>
        <v>0</v>
      </c>
      <c r="R39" s="76">
        <f t="shared" si="10"/>
        <v>6715</v>
      </c>
      <c r="S39" s="42">
        <f t="shared" si="10"/>
        <v>6776</v>
      </c>
      <c r="T39" s="44">
        <f t="shared" si="6"/>
        <v>-0.009002361275088577</v>
      </c>
      <c r="U39" s="56">
        <f t="shared" si="7"/>
        <v>0.7789119591694699</v>
      </c>
      <c r="V39" s="43">
        <v>0.7869918699186992</v>
      </c>
      <c r="W39" s="50">
        <f t="shared" si="5"/>
        <v>-0.010266828741272827</v>
      </c>
      <c r="X39" s="104">
        <f>SUM(U39:U42)/4</f>
        <v>0.8141480422972585</v>
      </c>
      <c r="Y39" s="105">
        <f>SUM(V39:V42)/4</f>
        <v>0.8179447802858864</v>
      </c>
      <c r="Z39" s="106">
        <f>(X39/Y39)-1</f>
        <v>-0.004641802332060685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8065</v>
      </c>
      <c r="J40" s="9">
        <v>8136</v>
      </c>
      <c r="K40" s="51">
        <f t="shared" si="3"/>
        <v>-0.008726647000983245</v>
      </c>
      <c r="L40" s="48">
        <v>646</v>
      </c>
      <c r="M40" s="9">
        <v>542</v>
      </c>
      <c r="N40" s="33">
        <f t="shared" si="4"/>
        <v>0.19188191881918826</v>
      </c>
      <c r="O40" s="54">
        <v>142</v>
      </c>
      <c r="P40" s="10">
        <v>142</v>
      </c>
      <c r="Q40" s="51">
        <f t="shared" si="9"/>
        <v>0</v>
      </c>
      <c r="R40" s="59">
        <f t="shared" si="10"/>
        <v>8853</v>
      </c>
      <c r="S40" s="10">
        <f t="shared" si="10"/>
        <v>8820</v>
      </c>
      <c r="T40" s="33">
        <f t="shared" si="6"/>
        <v>0.0037414965986395377</v>
      </c>
      <c r="U40" s="57">
        <f t="shared" si="7"/>
        <v>0.6431062036902514</v>
      </c>
      <c r="V40" s="22">
        <v>0.6414545454545455</v>
      </c>
      <c r="W40" s="51">
        <f t="shared" si="5"/>
        <v>0.002574864029586843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8318</v>
      </c>
      <c r="J41" s="9">
        <v>8407</v>
      </c>
      <c r="K41" s="51">
        <f t="shared" si="3"/>
        <v>-0.010586416081836525</v>
      </c>
      <c r="L41" s="48">
        <v>432</v>
      </c>
      <c r="M41" s="9">
        <v>400</v>
      </c>
      <c r="N41" s="33">
        <f t="shared" si="4"/>
        <v>0.08000000000000007</v>
      </c>
      <c r="O41" s="54">
        <v>152</v>
      </c>
      <c r="P41" s="10">
        <v>152</v>
      </c>
      <c r="Q41" s="51">
        <f t="shared" si="9"/>
        <v>0</v>
      </c>
      <c r="R41" s="59">
        <f t="shared" si="10"/>
        <v>8902</v>
      </c>
      <c r="S41" s="10">
        <f t="shared" si="10"/>
        <v>8959</v>
      </c>
      <c r="T41" s="33">
        <f t="shared" si="6"/>
        <v>-0.006362317222904368</v>
      </c>
      <c r="U41" s="57">
        <f t="shared" si="7"/>
        <v>0.887272002392106</v>
      </c>
      <c r="V41" s="22">
        <v>0.8940225526394572</v>
      </c>
      <c r="W41" s="51">
        <f t="shared" si="5"/>
        <v>-0.007550760579161264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16768</v>
      </c>
      <c r="J42" s="90">
        <v>16846</v>
      </c>
      <c r="K42" s="93">
        <f t="shared" si="3"/>
        <v>-0.0046301792710435885</v>
      </c>
      <c r="L42" s="89">
        <v>1599</v>
      </c>
      <c r="M42" s="90">
        <v>1534</v>
      </c>
      <c r="N42" s="91">
        <f t="shared" si="4"/>
        <v>0.04237288135593231</v>
      </c>
      <c r="O42" s="94">
        <v>400</v>
      </c>
      <c r="P42" s="95">
        <v>404</v>
      </c>
      <c r="Q42" s="93">
        <f t="shared" si="9"/>
        <v>-0.00990099009900991</v>
      </c>
      <c r="R42" s="96">
        <f t="shared" si="10"/>
        <v>18767</v>
      </c>
      <c r="S42" s="95">
        <f t="shared" si="10"/>
        <v>18784</v>
      </c>
      <c r="T42" s="91">
        <f t="shared" si="6"/>
        <v>-0.000905025553662675</v>
      </c>
      <c r="U42" s="97">
        <f t="shared" si="7"/>
        <v>0.9473020039372066</v>
      </c>
      <c r="V42" s="98">
        <v>0.9493101531308434</v>
      </c>
      <c r="W42" s="93">
        <f t="shared" si="5"/>
        <v>-0.0021153773474494875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6169</v>
      </c>
      <c r="J43" s="4">
        <v>6194</v>
      </c>
      <c r="K43" s="81">
        <f t="shared" si="3"/>
        <v>-0.004036164029706191</v>
      </c>
      <c r="L43" s="78">
        <v>346</v>
      </c>
      <c r="M43" s="4">
        <v>401</v>
      </c>
      <c r="N43" s="79">
        <f t="shared" si="4"/>
        <v>-0.1371571072319202</v>
      </c>
      <c r="O43" s="82">
        <v>161</v>
      </c>
      <c r="P43" s="5">
        <v>165</v>
      </c>
      <c r="Q43" s="81">
        <f t="shared" si="9"/>
        <v>-0.024242424242424288</v>
      </c>
      <c r="R43" s="83">
        <f t="shared" si="10"/>
        <v>6676</v>
      </c>
      <c r="S43" s="5">
        <f t="shared" si="10"/>
        <v>6760</v>
      </c>
      <c r="T43" s="79">
        <f t="shared" si="6"/>
        <v>-0.012426035502958621</v>
      </c>
      <c r="U43" s="84">
        <f t="shared" si="7"/>
        <v>0.47057165010220625</v>
      </c>
      <c r="V43" s="23">
        <v>0.47706422018348627</v>
      </c>
      <c r="W43" s="81">
        <f t="shared" si="5"/>
        <v>-0.01360942574729851</v>
      </c>
      <c r="X43" s="104">
        <f>SUM(U43:U44)/2</f>
        <v>0.6044417107946666</v>
      </c>
      <c r="Y43" s="105">
        <f>SUM(V43:V44)/2</f>
        <v>0.6082382416136258</v>
      </c>
      <c r="Z43" s="106">
        <f>(X43/Y43)-1</f>
        <v>-0.006241848274595951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159577</v>
      </c>
      <c r="J44" s="14">
        <v>159790</v>
      </c>
      <c r="K44" s="52">
        <f t="shared" si="3"/>
        <v>-0.001332999561925008</v>
      </c>
      <c r="L44" s="49">
        <v>25863</v>
      </c>
      <c r="M44" s="14">
        <v>25711</v>
      </c>
      <c r="N44" s="34">
        <f t="shared" si="4"/>
        <v>0.0059118665162771755</v>
      </c>
      <c r="O44" s="55">
        <v>4772</v>
      </c>
      <c r="P44" s="15">
        <v>4769</v>
      </c>
      <c r="Q44" s="52">
        <f t="shared" si="9"/>
        <v>0.0006290626965821389</v>
      </c>
      <c r="R44" s="60">
        <f t="shared" si="10"/>
        <v>190212</v>
      </c>
      <c r="S44" s="15">
        <f t="shared" si="10"/>
        <v>190270</v>
      </c>
      <c r="T44" s="34">
        <f t="shared" si="6"/>
        <v>-0.000304829978451715</v>
      </c>
      <c r="U44" s="58">
        <f t="shared" si="7"/>
        <v>0.7383117714871269</v>
      </c>
      <c r="V44" s="24">
        <v>0.7394122630437655</v>
      </c>
      <c r="W44" s="52">
        <f t="shared" si="5"/>
        <v>-0.001488332844397866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6648</v>
      </c>
      <c r="J45" s="41">
        <v>6671</v>
      </c>
      <c r="K45" s="50">
        <f t="shared" si="3"/>
        <v>-0.0034477589566781486</v>
      </c>
      <c r="L45" s="75">
        <v>435</v>
      </c>
      <c r="M45" s="41">
        <v>468</v>
      </c>
      <c r="N45" s="44">
        <f t="shared" si="4"/>
        <v>-0.07051282051282048</v>
      </c>
      <c r="O45" s="53">
        <v>121</v>
      </c>
      <c r="P45" s="42">
        <v>118</v>
      </c>
      <c r="Q45" s="50">
        <f t="shared" si="9"/>
        <v>0.025423728813559254</v>
      </c>
      <c r="R45" s="76">
        <f t="shared" si="10"/>
        <v>7204</v>
      </c>
      <c r="S45" s="42">
        <f t="shared" si="10"/>
        <v>7257</v>
      </c>
      <c r="T45" s="44">
        <f t="shared" si="6"/>
        <v>-0.007303293371916819</v>
      </c>
      <c r="U45" s="56">
        <f t="shared" si="7"/>
        <v>0.8036590807675145</v>
      </c>
      <c r="V45" s="43">
        <v>0.8104757650212195</v>
      </c>
      <c r="W45" s="50">
        <f t="shared" si="5"/>
        <v>-0.008410719416794166</v>
      </c>
      <c r="X45" s="104">
        <f>SUM(U45:U46)/2</f>
        <v>0.9018295403837573</v>
      </c>
      <c r="Y45" s="105">
        <f>SUM(V45:V46)/2</f>
        <v>0.9052378825106098</v>
      </c>
      <c r="Z45" s="106">
        <f>(X45/Y45)-1</f>
        <v>-0.0037651342179800817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18906</v>
      </c>
      <c r="J46" s="90">
        <v>19075</v>
      </c>
      <c r="K46" s="93">
        <f t="shared" si="3"/>
        <v>-0.008859764089121924</v>
      </c>
      <c r="L46" s="89">
        <v>1141</v>
      </c>
      <c r="M46" s="90">
        <v>1107</v>
      </c>
      <c r="N46" s="91">
        <f t="shared" si="4"/>
        <v>0.030713640469738124</v>
      </c>
      <c r="O46" s="94">
        <v>438</v>
      </c>
      <c r="P46" s="95">
        <v>435</v>
      </c>
      <c r="Q46" s="93">
        <f t="shared" si="9"/>
        <v>0.006896551724137945</v>
      </c>
      <c r="R46" s="96">
        <f t="shared" si="10"/>
        <v>20485</v>
      </c>
      <c r="S46" s="95">
        <f t="shared" si="10"/>
        <v>20617</v>
      </c>
      <c r="T46" s="91">
        <f t="shared" si="6"/>
        <v>-0.0064024833874957165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7078</v>
      </c>
      <c r="J47" s="4">
        <v>7043</v>
      </c>
      <c r="K47" s="81">
        <f t="shared" si="3"/>
        <v>0.004969473235836963</v>
      </c>
      <c r="L47" s="78">
        <v>398</v>
      </c>
      <c r="M47" s="4">
        <v>447</v>
      </c>
      <c r="N47" s="79">
        <f t="shared" si="4"/>
        <v>-0.10961968680089484</v>
      </c>
      <c r="O47" s="82">
        <v>171</v>
      </c>
      <c r="P47" s="5">
        <v>171</v>
      </c>
      <c r="Q47" s="81">
        <f t="shared" si="9"/>
        <v>0</v>
      </c>
      <c r="R47" s="83">
        <f t="shared" si="10"/>
        <v>7647</v>
      </c>
      <c r="S47" s="5">
        <f t="shared" si="10"/>
        <v>7661</v>
      </c>
      <c r="T47" s="79">
        <f t="shared" si="6"/>
        <v>-0.0018274376713223184</v>
      </c>
      <c r="U47" s="84">
        <f t="shared" si="7"/>
        <v>0.8188242852553806</v>
      </c>
      <c r="V47" s="23">
        <v>0.8212907375643225</v>
      </c>
      <c r="W47" s="81">
        <f t="shared" si="5"/>
        <v>-0.003003141513876706</v>
      </c>
      <c r="X47" s="104">
        <f>SUM(U47:U53)/7</f>
        <v>0.8588647296436218</v>
      </c>
      <c r="Y47" s="105">
        <f>SUM(V47:V53)/7</f>
        <v>0.8602336087048413</v>
      </c>
      <c r="Z47" s="106">
        <f>(X47/Y47)-1</f>
        <v>-0.0015912875844045216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4662</v>
      </c>
      <c r="J48" s="9">
        <v>4703</v>
      </c>
      <c r="K48" s="51">
        <f t="shared" si="3"/>
        <v>-0.008717839676802064</v>
      </c>
      <c r="L48" s="48">
        <v>304</v>
      </c>
      <c r="M48" s="9">
        <v>277</v>
      </c>
      <c r="N48" s="33">
        <f t="shared" si="4"/>
        <v>0.09747292418772568</v>
      </c>
      <c r="O48" s="54">
        <v>175</v>
      </c>
      <c r="P48" s="10">
        <v>180</v>
      </c>
      <c r="Q48" s="51">
        <f t="shared" si="9"/>
        <v>-0.02777777777777779</v>
      </c>
      <c r="R48" s="59">
        <f t="shared" si="10"/>
        <v>5141</v>
      </c>
      <c r="S48" s="10">
        <f t="shared" si="10"/>
        <v>5160</v>
      </c>
      <c r="T48" s="33">
        <f t="shared" si="6"/>
        <v>-0.0036821705426356433</v>
      </c>
      <c r="U48" s="57">
        <f t="shared" si="7"/>
        <v>0.8142223630028508</v>
      </c>
      <c r="V48" s="22">
        <v>0.8182683158896289</v>
      </c>
      <c r="W48" s="51">
        <f t="shared" si="5"/>
        <v>-0.004944530795353286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7313</v>
      </c>
      <c r="J49" s="9">
        <v>7342</v>
      </c>
      <c r="K49" s="51">
        <f t="shared" si="3"/>
        <v>-0.003949877417597336</v>
      </c>
      <c r="L49" s="48">
        <v>392</v>
      </c>
      <c r="M49" s="9">
        <v>386</v>
      </c>
      <c r="N49" s="33">
        <f t="shared" si="4"/>
        <v>0.015544041450777257</v>
      </c>
      <c r="O49" s="54">
        <v>141</v>
      </c>
      <c r="P49" s="10">
        <v>142</v>
      </c>
      <c r="Q49" s="51">
        <f t="shared" si="9"/>
        <v>-0.007042253521126751</v>
      </c>
      <c r="R49" s="59">
        <f t="shared" si="10"/>
        <v>7846</v>
      </c>
      <c r="S49" s="10">
        <f t="shared" si="10"/>
        <v>7870</v>
      </c>
      <c r="T49" s="33">
        <f t="shared" si="6"/>
        <v>-0.003049555273189286</v>
      </c>
      <c r="U49" s="57">
        <f t="shared" si="7"/>
        <v>0.9415576623064923</v>
      </c>
      <c r="V49" s="22">
        <v>0.9455725099122912</v>
      </c>
      <c r="W49" s="51">
        <f t="shared" si="5"/>
        <v>-0.004245943662397056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12663</v>
      </c>
      <c r="J50" s="9">
        <v>12609</v>
      </c>
      <c r="K50" s="51">
        <f t="shared" si="3"/>
        <v>0.004282655246252709</v>
      </c>
      <c r="L50" s="48">
        <v>681</v>
      </c>
      <c r="M50" s="9">
        <v>667</v>
      </c>
      <c r="N50" s="33">
        <f t="shared" si="4"/>
        <v>0.020989505247376306</v>
      </c>
      <c r="O50" s="54">
        <v>231</v>
      </c>
      <c r="P50" s="10">
        <v>226</v>
      </c>
      <c r="Q50" s="51">
        <f t="shared" si="9"/>
        <v>0.022123893805309658</v>
      </c>
      <c r="R50" s="59">
        <f t="shared" si="10"/>
        <v>13575</v>
      </c>
      <c r="S50" s="10">
        <f t="shared" si="10"/>
        <v>13502</v>
      </c>
      <c r="T50" s="33">
        <f t="shared" si="6"/>
        <v>0.005406606428677296</v>
      </c>
      <c r="U50" s="57">
        <f t="shared" si="7"/>
        <v>0.9499650104968509</v>
      </c>
      <c r="V50" s="22">
        <v>0.945981923912282</v>
      </c>
      <c r="W50" s="51">
        <f t="shared" si="5"/>
        <v>0.004210531389538641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14092</v>
      </c>
      <c r="J51" s="9">
        <v>14080</v>
      </c>
      <c r="K51" s="51">
        <f t="shared" si="3"/>
        <v>0.0008522727272726183</v>
      </c>
      <c r="L51" s="48">
        <v>1051</v>
      </c>
      <c r="M51" s="9">
        <v>1049</v>
      </c>
      <c r="N51" s="33">
        <f t="shared" si="4"/>
        <v>0.0019065776930409228</v>
      </c>
      <c r="O51" s="54">
        <v>464</v>
      </c>
      <c r="P51" s="10">
        <v>456</v>
      </c>
      <c r="Q51" s="51">
        <f t="shared" si="9"/>
        <v>0.01754385964912286</v>
      </c>
      <c r="R51" s="59">
        <f t="shared" si="10"/>
        <v>15607</v>
      </c>
      <c r="S51" s="10">
        <f t="shared" si="10"/>
        <v>15585</v>
      </c>
      <c r="T51" s="33">
        <f t="shared" si="6"/>
        <v>0.0014116137311517285</v>
      </c>
      <c r="U51" s="57">
        <f t="shared" si="7"/>
        <v>0.8354477811680316</v>
      </c>
      <c r="V51" s="22">
        <v>0.8352537649391715</v>
      </c>
      <c r="W51" s="51">
        <f t="shared" si="5"/>
        <v>0.00023228417159470993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6635</v>
      </c>
      <c r="J52" s="9">
        <v>6583</v>
      </c>
      <c r="K52" s="51">
        <f t="shared" si="3"/>
        <v>0.007899134133373842</v>
      </c>
      <c r="L52" s="48">
        <v>356</v>
      </c>
      <c r="M52" s="9">
        <v>423</v>
      </c>
      <c r="N52" s="33">
        <f t="shared" si="4"/>
        <v>-0.15839243498817968</v>
      </c>
      <c r="O52" s="54">
        <v>93</v>
      </c>
      <c r="P52" s="10">
        <v>93</v>
      </c>
      <c r="Q52" s="51">
        <f t="shared" si="9"/>
        <v>0</v>
      </c>
      <c r="R52" s="59">
        <f t="shared" si="10"/>
        <v>7084</v>
      </c>
      <c r="S52" s="10">
        <f t="shared" si="10"/>
        <v>7099</v>
      </c>
      <c r="T52" s="33">
        <f t="shared" si="6"/>
        <v>-0.0021129736582616854</v>
      </c>
      <c r="U52" s="57">
        <f t="shared" si="7"/>
        <v>0.7708378672470076</v>
      </c>
      <c r="V52" s="22">
        <v>0.7733957947488833</v>
      </c>
      <c r="W52" s="51">
        <f t="shared" si="5"/>
        <v>-0.0033073977376696373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11811</v>
      </c>
      <c r="J53" s="14">
        <v>11781</v>
      </c>
      <c r="K53" s="52">
        <f t="shared" si="3"/>
        <v>0.00254647313470846</v>
      </c>
      <c r="L53" s="49">
        <v>919</v>
      </c>
      <c r="M53" s="14">
        <v>949</v>
      </c>
      <c r="N53" s="34">
        <f t="shared" si="4"/>
        <v>-0.03161222339304526</v>
      </c>
      <c r="O53" s="55">
        <v>332</v>
      </c>
      <c r="P53" s="15">
        <v>327</v>
      </c>
      <c r="Q53" s="52">
        <f t="shared" si="9"/>
        <v>0.015290519877675823</v>
      </c>
      <c r="R53" s="60">
        <f t="shared" si="10"/>
        <v>13062</v>
      </c>
      <c r="S53" s="15">
        <f t="shared" si="10"/>
        <v>13057</v>
      </c>
      <c r="T53" s="34">
        <f t="shared" si="6"/>
        <v>0.0003829363559775256</v>
      </c>
      <c r="U53" s="58">
        <f t="shared" si="7"/>
        <v>0.8811981380287391</v>
      </c>
      <c r="V53" s="24">
        <v>0.8818722139673105</v>
      </c>
      <c r="W53" s="52">
        <f t="shared" si="5"/>
        <v>-0.0007643691771836991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9873</v>
      </c>
      <c r="J54" s="41">
        <v>9879</v>
      </c>
      <c r="K54" s="50">
        <f t="shared" si="3"/>
        <v>-0.000607348921955686</v>
      </c>
      <c r="L54" s="75">
        <v>518</v>
      </c>
      <c r="M54" s="41">
        <v>554</v>
      </c>
      <c r="N54" s="44">
        <f t="shared" si="4"/>
        <v>-0.06498194945848379</v>
      </c>
      <c r="O54" s="53">
        <v>166</v>
      </c>
      <c r="P54" s="42">
        <v>167</v>
      </c>
      <c r="Q54" s="50">
        <f t="shared" si="9"/>
        <v>-0.005988023952095856</v>
      </c>
      <c r="R54" s="76">
        <f t="shared" si="10"/>
        <v>10557</v>
      </c>
      <c r="S54" s="42">
        <f t="shared" si="10"/>
        <v>10600</v>
      </c>
      <c r="T54" s="44">
        <f t="shared" si="6"/>
        <v>-0.004056603773584855</v>
      </c>
      <c r="U54" s="56">
        <f t="shared" si="7"/>
        <v>0.9302960874162848</v>
      </c>
      <c r="V54" s="43">
        <v>0.9351565946184385</v>
      </c>
      <c r="W54" s="50">
        <f t="shared" si="5"/>
        <v>-0.005197532937397331</v>
      </c>
      <c r="X54" s="104">
        <f>SUM(U54:U58)/5</f>
        <v>0.8613076723739423</v>
      </c>
      <c r="Y54" s="105">
        <f>SUM(V54:V58)/5</f>
        <v>0.8631142609473098</v>
      </c>
      <c r="Z54" s="106">
        <f>(X54/Y54)-1</f>
        <v>-0.002093104766204057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4865</v>
      </c>
      <c r="J55" s="9">
        <v>4948</v>
      </c>
      <c r="K55" s="51">
        <f t="shared" si="3"/>
        <v>-0.016774454324979815</v>
      </c>
      <c r="L55" s="48">
        <v>564</v>
      </c>
      <c r="M55" s="9">
        <v>542</v>
      </c>
      <c r="N55" s="33">
        <f t="shared" si="4"/>
        <v>0.040590405904058935</v>
      </c>
      <c r="O55" s="54">
        <v>35</v>
      </c>
      <c r="P55" s="10">
        <v>38</v>
      </c>
      <c r="Q55" s="51">
        <f t="shared" si="9"/>
        <v>-0.07894736842105265</v>
      </c>
      <c r="R55" s="59">
        <f t="shared" si="10"/>
        <v>5464</v>
      </c>
      <c r="S55" s="10">
        <f t="shared" si="10"/>
        <v>5528</v>
      </c>
      <c r="T55" s="33">
        <f t="shared" si="6"/>
        <v>-0.01157742402315487</v>
      </c>
      <c r="U55" s="57">
        <f t="shared" si="7"/>
        <v>0.7323415091810749</v>
      </c>
      <c r="V55" s="22">
        <v>0.7418142780461621</v>
      </c>
      <c r="W55" s="51">
        <f t="shared" si="5"/>
        <v>-0.012769731111184845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5532</v>
      </c>
      <c r="J56" s="9">
        <v>5506</v>
      </c>
      <c r="K56" s="51">
        <f t="shared" si="3"/>
        <v>0.004722121322193962</v>
      </c>
      <c r="L56" s="48">
        <v>347</v>
      </c>
      <c r="M56" s="9">
        <v>343</v>
      </c>
      <c r="N56" s="33">
        <f t="shared" si="4"/>
        <v>0.011661807580174877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5907</v>
      </c>
      <c r="S56" s="10">
        <f t="shared" si="10"/>
        <v>5878</v>
      </c>
      <c r="T56" s="33">
        <f t="shared" si="6"/>
        <v>0.004933650901667308</v>
      </c>
      <c r="U56" s="57">
        <f t="shared" si="7"/>
        <v>0.8430141287284144</v>
      </c>
      <c r="V56" s="22">
        <v>0.8398342620374339</v>
      </c>
      <c r="W56" s="51">
        <f t="shared" si="5"/>
        <v>0.0037863026488895724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5415</v>
      </c>
      <c r="J57" s="9">
        <v>5451</v>
      </c>
      <c r="K57" s="51">
        <f t="shared" si="3"/>
        <v>-0.006604292790313715</v>
      </c>
      <c r="L57" s="48">
        <v>419</v>
      </c>
      <c r="M57" s="9">
        <v>400</v>
      </c>
      <c r="N57" s="33">
        <f t="shared" si="4"/>
        <v>0.0475000000000001</v>
      </c>
      <c r="O57" s="54">
        <v>26</v>
      </c>
      <c r="P57" s="10">
        <v>27</v>
      </c>
      <c r="Q57" s="51">
        <f t="shared" si="9"/>
        <v>-0.03703703703703709</v>
      </c>
      <c r="R57" s="59">
        <f t="shared" si="10"/>
        <v>5860</v>
      </c>
      <c r="S57" s="10">
        <f t="shared" si="10"/>
        <v>5878</v>
      </c>
      <c r="T57" s="33">
        <f t="shared" si="6"/>
        <v>-0.003062266076896858</v>
      </c>
      <c r="U57" s="57">
        <f t="shared" si="7"/>
        <v>0.8086104595004829</v>
      </c>
      <c r="V57" s="22">
        <v>0.8121027908261951</v>
      </c>
      <c r="W57" s="51">
        <f t="shared" si="5"/>
        <v>-0.004300356266673133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38025</v>
      </c>
      <c r="J58" s="90">
        <v>37688</v>
      </c>
      <c r="K58" s="93">
        <f t="shared" si="3"/>
        <v>0.008941838250902112</v>
      </c>
      <c r="L58" s="89">
        <v>5322</v>
      </c>
      <c r="M58" s="90">
        <v>5342</v>
      </c>
      <c r="N58" s="91">
        <f t="shared" si="4"/>
        <v>-0.003743916136278558</v>
      </c>
      <c r="O58" s="94">
        <v>975</v>
      </c>
      <c r="P58" s="95">
        <v>989</v>
      </c>
      <c r="Q58" s="93">
        <f t="shared" si="9"/>
        <v>-0.014155712841253831</v>
      </c>
      <c r="R58" s="96">
        <f t="shared" si="10"/>
        <v>44322</v>
      </c>
      <c r="S58" s="95">
        <f t="shared" si="10"/>
        <v>44019</v>
      </c>
      <c r="T58" s="91">
        <f t="shared" si="6"/>
        <v>0.006883391262863858</v>
      </c>
      <c r="U58" s="97">
        <f t="shared" si="7"/>
        <v>0.9922761770434549</v>
      </c>
      <c r="V58" s="98">
        <v>0.9866633792083203</v>
      </c>
      <c r="W58" s="93">
        <f t="shared" si="5"/>
        <v>0.005688665408498661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21114</v>
      </c>
      <c r="J59" s="4">
        <v>21353</v>
      </c>
      <c r="K59" s="81">
        <f t="shared" si="3"/>
        <v>-0.011192806631386665</v>
      </c>
      <c r="L59" s="78">
        <v>628</v>
      </c>
      <c r="M59" s="4">
        <v>669</v>
      </c>
      <c r="N59" s="79">
        <f t="shared" si="4"/>
        <v>-0.06128550074738415</v>
      </c>
      <c r="O59" s="82">
        <v>625</v>
      </c>
      <c r="P59" s="5">
        <v>592</v>
      </c>
      <c r="Q59" s="81">
        <f t="shared" si="9"/>
        <v>0.0557432432432432</v>
      </c>
      <c r="R59" s="83">
        <f t="shared" si="10"/>
        <v>22367</v>
      </c>
      <c r="S59" s="5">
        <f t="shared" si="10"/>
        <v>22614</v>
      </c>
      <c r="T59" s="79">
        <f t="shared" si="6"/>
        <v>-0.010922437428141807</v>
      </c>
      <c r="U59" s="84">
        <f t="shared" si="7"/>
        <v>0.989646475819654</v>
      </c>
      <c r="V59" s="23">
        <v>1</v>
      </c>
      <c r="W59" s="81">
        <f t="shared" si="5"/>
        <v>-0.010353524180345963</v>
      </c>
      <c r="X59" s="104">
        <f>SUM(U59:U63)/5</f>
        <v>0.776506768176009</v>
      </c>
      <c r="Y59" s="105">
        <f>SUM(V59:V63)/5</f>
        <v>0.7816371355044213</v>
      </c>
      <c r="Z59" s="106">
        <f>(X59/Y59)-1</f>
        <v>-0.006563617688278622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5733</v>
      </c>
      <c r="J60" s="9">
        <v>5795</v>
      </c>
      <c r="K60" s="51">
        <f t="shared" si="3"/>
        <v>-0.010698878343399443</v>
      </c>
      <c r="L60" s="48">
        <v>165</v>
      </c>
      <c r="M60" s="9">
        <v>174</v>
      </c>
      <c r="N60" s="33">
        <f t="shared" si="4"/>
        <v>-0.051724137931034475</v>
      </c>
      <c r="O60" s="54">
        <v>232</v>
      </c>
      <c r="P60" s="10">
        <v>230</v>
      </c>
      <c r="Q60" s="51">
        <f t="shared" si="9"/>
        <v>0.008695652173912993</v>
      </c>
      <c r="R60" s="59">
        <f t="shared" si="10"/>
        <v>6130</v>
      </c>
      <c r="S60" s="10">
        <f t="shared" si="10"/>
        <v>6199</v>
      </c>
      <c r="T60" s="33">
        <f t="shared" si="6"/>
        <v>-0.011130827552831124</v>
      </c>
      <c r="U60" s="57">
        <f t="shared" si="7"/>
        <v>0.8198475324327938</v>
      </c>
      <c r="V60" s="22">
        <v>0.830074986609534</v>
      </c>
      <c r="W60" s="51">
        <f t="shared" si="5"/>
        <v>-0.012321120792369022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6913</v>
      </c>
      <c r="J61" s="9">
        <v>6925</v>
      </c>
      <c r="K61" s="51">
        <f t="shared" si="3"/>
        <v>-0.0017328519855596136</v>
      </c>
      <c r="L61" s="48">
        <v>269</v>
      </c>
      <c r="M61" s="9">
        <v>252</v>
      </c>
      <c r="N61" s="33">
        <f t="shared" si="4"/>
        <v>0.06746031746031744</v>
      </c>
      <c r="O61" s="54">
        <v>256</v>
      </c>
      <c r="P61" s="10">
        <v>260</v>
      </c>
      <c r="Q61" s="51">
        <f t="shared" si="9"/>
        <v>-0.01538461538461533</v>
      </c>
      <c r="R61" s="59">
        <f t="shared" si="10"/>
        <v>7438</v>
      </c>
      <c r="S61" s="10">
        <f t="shared" si="10"/>
        <v>7437</v>
      </c>
      <c r="T61" s="33">
        <f t="shared" si="6"/>
        <v>0.0001344628210300236</v>
      </c>
      <c r="U61" s="57">
        <f t="shared" si="7"/>
        <v>0.5898493259318002</v>
      </c>
      <c r="V61" s="22">
        <v>0.5904724096863835</v>
      </c>
      <c r="W61" s="51">
        <f t="shared" si="5"/>
        <v>-0.0010552292441813327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20627</v>
      </c>
      <c r="J62" s="9">
        <v>20644</v>
      </c>
      <c r="K62" s="51">
        <f t="shared" si="3"/>
        <v>-0.0008234838209649764</v>
      </c>
      <c r="L62" s="48">
        <v>608</v>
      </c>
      <c r="M62" s="9">
        <v>600</v>
      </c>
      <c r="N62" s="33">
        <f t="shared" si="4"/>
        <v>0.01333333333333342</v>
      </c>
      <c r="O62" s="54">
        <v>521</v>
      </c>
      <c r="P62" s="10">
        <v>509</v>
      </c>
      <c r="Q62" s="51">
        <f t="shared" si="9"/>
        <v>0.023575638506876162</v>
      </c>
      <c r="R62" s="59">
        <f t="shared" si="10"/>
        <v>21756</v>
      </c>
      <c r="S62" s="10">
        <f t="shared" si="10"/>
        <v>21753</v>
      </c>
      <c r="T62" s="33">
        <f t="shared" si="6"/>
        <v>0.00013791201213630977</v>
      </c>
      <c r="U62" s="57">
        <f t="shared" si="7"/>
        <v>0.8612144723299818</v>
      </c>
      <c r="V62" s="22">
        <v>0.8621195307545974</v>
      </c>
      <c r="W62" s="51">
        <f t="shared" si="5"/>
        <v>-0.001049806195462688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7805</v>
      </c>
      <c r="J63" s="14">
        <v>7858</v>
      </c>
      <c r="K63" s="52">
        <f t="shared" si="3"/>
        <v>-0.006744718757953683</v>
      </c>
      <c r="L63" s="49">
        <v>229</v>
      </c>
      <c r="M63" s="14">
        <v>239</v>
      </c>
      <c r="N63" s="34">
        <f t="shared" si="4"/>
        <v>-0.04184100418410042</v>
      </c>
      <c r="O63" s="55">
        <v>219</v>
      </c>
      <c r="P63" s="15">
        <v>193</v>
      </c>
      <c r="Q63" s="52">
        <f t="shared" si="9"/>
        <v>0.13471502590673579</v>
      </c>
      <c r="R63" s="60">
        <f t="shared" si="10"/>
        <v>8253</v>
      </c>
      <c r="S63" s="15">
        <f t="shared" si="10"/>
        <v>8290</v>
      </c>
      <c r="T63" s="34">
        <f t="shared" si="6"/>
        <v>-0.004463208685162812</v>
      </c>
      <c r="U63" s="58">
        <f t="shared" si="7"/>
        <v>0.6219760343658151</v>
      </c>
      <c r="V63" s="24">
        <v>0.6255187504715913</v>
      </c>
      <c r="W63" s="52">
        <f t="shared" si="5"/>
        <v>-0.005663644939668644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34380</v>
      </c>
      <c r="J64" s="41">
        <v>35004</v>
      </c>
      <c r="K64" s="50">
        <f t="shared" si="3"/>
        <v>-0.01782653411038737</v>
      </c>
      <c r="L64" s="75">
        <v>1226</v>
      </c>
      <c r="M64" s="41">
        <v>1257</v>
      </c>
      <c r="N64" s="44">
        <f t="shared" si="4"/>
        <v>-0.024661893396976886</v>
      </c>
      <c r="O64" s="53">
        <v>950</v>
      </c>
      <c r="P64" s="42">
        <v>943</v>
      </c>
      <c r="Q64" s="50">
        <f t="shared" si="9"/>
        <v>0.007423117709437932</v>
      </c>
      <c r="R64" s="76">
        <f t="shared" si="10"/>
        <v>36556</v>
      </c>
      <c r="S64" s="42">
        <f t="shared" si="10"/>
        <v>37204</v>
      </c>
      <c r="T64" s="44">
        <f t="shared" si="6"/>
        <v>-0.01741748199118376</v>
      </c>
      <c r="U64" s="56">
        <f t="shared" si="7"/>
        <v>0.6452615042451415</v>
      </c>
      <c r="V64" s="43">
        <v>0.6574771144806136</v>
      </c>
      <c r="W64" s="50">
        <f t="shared" si="5"/>
        <v>-0.01857952157790632</v>
      </c>
      <c r="X64" s="104">
        <f>SUM(U64:U66)/3</f>
        <v>0.6000727794460161</v>
      </c>
      <c r="Y64" s="105">
        <f>SUM(V64:V66)/3</f>
        <v>0.6071445578609181</v>
      </c>
      <c r="Z64" s="106">
        <f>(X64/Y64)-1</f>
        <v>-0.011647602409247004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7751</v>
      </c>
      <c r="J65" s="9">
        <v>7789</v>
      </c>
      <c r="K65" s="51">
        <f t="shared" si="3"/>
        <v>-0.0048786750545640745</v>
      </c>
      <c r="L65" s="48">
        <v>207</v>
      </c>
      <c r="M65" s="9">
        <v>200</v>
      </c>
      <c r="N65" s="33">
        <f t="shared" si="4"/>
        <v>0.03499999999999992</v>
      </c>
      <c r="O65" s="54">
        <v>130</v>
      </c>
      <c r="P65" s="10">
        <v>127</v>
      </c>
      <c r="Q65" s="51">
        <f t="shared" si="9"/>
        <v>0.023622047244094446</v>
      </c>
      <c r="R65" s="59">
        <f t="shared" si="10"/>
        <v>8088</v>
      </c>
      <c r="S65" s="10">
        <f t="shared" si="10"/>
        <v>8116</v>
      </c>
      <c r="T65" s="33">
        <f t="shared" si="6"/>
        <v>-0.003449975357318835</v>
      </c>
      <c r="U65" s="57">
        <f t="shared" si="7"/>
        <v>0.3159251591734698</v>
      </c>
      <c r="V65" s="22">
        <v>0.3174032068830661</v>
      </c>
      <c r="W65" s="51">
        <f t="shared" si="5"/>
        <v>-0.0046566880155713974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10118</v>
      </c>
      <c r="J66" s="14">
        <v>10193</v>
      </c>
      <c r="K66" s="52">
        <f t="shared" si="3"/>
        <v>-0.007357990777984935</v>
      </c>
      <c r="L66" s="49">
        <v>303</v>
      </c>
      <c r="M66" s="14">
        <v>309</v>
      </c>
      <c r="N66" s="34">
        <f t="shared" si="4"/>
        <v>-0.01941747572815533</v>
      </c>
      <c r="O66" s="55">
        <v>254</v>
      </c>
      <c r="P66" s="15">
        <v>256</v>
      </c>
      <c r="Q66" s="52">
        <f t="shared" si="9"/>
        <v>-0.0078125</v>
      </c>
      <c r="R66" s="60">
        <f t="shared" si="10"/>
        <v>10675</v>
      </c>
      <c r="S66" s="15">
        <f t="shared" si="10"/>
        <v>10758</v>
      </c>
      <c r="T66" s="34">
        <f t="shared" si="6"/>
        <v>-0.007715188696783781</v>
      </c>
      <c r="U66" s="58">
        <f t="shared" si="7"/>
        <v>0.8390316749194372</v>
      </c>
      <c r="V66" s="24">
        <v>0.8465533522190746</v>
      </c>
      <c r="W66" s="52">
        <f t="shared" si="5"/>
        <v>-0.008885059966889042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1178465</v>
      </c>
      <c r="J68" s="27">
        <f>SUM(J3:J67)</f>
        <v>1175923</v>
      </c>
      <c r="K68" s="61">
        <f>(I68/J68)-1</f>
        <v>0.00216170616613498</v>
      </c>
      <c r="L68" s="64">
        <f>SUM(L3:L67)</f>
        <v>275434</v>
      </c>
      <c r="M68" s="27">
        <f>SUM(M3:M67)</f>
        <v>278513</v>
      </c>
      <c r="N68" s="62">
        <f>(L68/M68)-1</f>
        <v>-0.011055139257413527</v>
      </c>
      <c r="O68" s="65">
        <f>SUM(O3:O67)</f>
        <v>33852</v>
      </c>
      <c r="P68" s="27">
        <f>SUM(P3:P67)</f>
        <v>33746</v>
      </c>
      <c r="Q68" s="61">
        <f>(O68/P68)-1</f>
        <v>0.003141113020802555</v>
      </c>
      <c r="R68" s="64">
        <f>SUM(R3:R67)</f>
        <v>1487751</v>
      </c>
      <c r="S68" s="27">
        <f>SUM(S3:S67)</f>
        <v>1488182</v>
      </c>
      <c r="T68" s="62">
        <f t="shared" si="6"/>
        <v>-0.0002896151142803838</v>
      </c>
      <c r="U68" s="63">
        <f>+R68/F68</f>
        <v>0.9121056306813061</v>
      </c>
      <c r="V68" s="32">
        <f>+S68/G68</f>
        <v>0.9134540606599266</v>
      </c>
      <c r="W68" s="62">
        <f>(U68/V68)-1</f>
        <v>-0.0014761880610025813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2542</v>
      </c>
      <c r="L69" s="99">
        <f>L68-M68</f>
        <v>-3079</v>
      </c>
      <c r="O69" s="99">
        <f>O68-P68</f>
        <v>106</v>
      </c>
      <c r="R69" s="99">
        <f>R68-S68</f>
        <v>-431</v>
      </c>
    </row>
    <row r="70" spans="6:21" ht="24.75" thickBot="1">
      <c r="F70" s="100" t="s">
        <v>246</v>
      </c>
      <c r="I70" s="100" t="s">
        <v>250</v>
      </c>
      <c r="L70" s="100" t="s">
        <v>251</v>
      </c>
      <c r="O70" s="100" t="s">
        <v>252</v>
      </c>
      <c r="R70" s="100" t="s">
        <v>247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H2" sqref="H2:H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237</v>
      </c>
      <c r="T1" s="122" t="s">
        <v>238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4842</v>
      </c>
      <c r="G2">
        <v>77</v>
      </c>
      <c r="H2">
        <v>224</v>
      </c>
      <c r="I2">
        <v>5564</v>
      </c>
      <c r="J2">
        <f>+B2-LEFT(K2,5)</f>
        <v>564</v>
      </c>
      <c r="K2" t="s">
        <v>165</v>
      </c>
      <c r="L2" s="120">
        <v>240244</v>
      </c>
      <c r="M2" s="120">
        <v>13864</v>
      </c>
      <c r="N2" s="120">
        <v>175194</v>
      </c>
      <c r="O2">
        <f aca="true" t="shared" si="0" ref="O2:O33">+P2-B2</f>
        <v>-564</v>
      </c>
      <c r="P2" s="123" t="s">
        <v>78</v>
      </c>
      <c r="Q2">
        <v>393476</v>
      </c>
      <c r="S2" s="123" t="s">
        <v>165</v>
      </c>
      <c r="T2">
        <v>239460</v>
      </c>
      <c r="U2">
        <v>13884</v>
      </c>
      <c r="V2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26266</v>
      </c>
      <c r="G3">
        <v>600</v>
      </c>
      <c r="H3">
        <v>1844</v>
      </c>
      <c r="I3">
        <v>27799</v>
      </c>
      <c r="J3">
        <f aca="true" t="shared" si="1" ref="J3:J65">+B3-LEFT(K3,5)</f>
        <v>659</v>
      </c>
      <c r="K3" t="s">
        <v>166</v>
      </c>
      <c r="L3" s="120">
        <v>7075</v>
      </c>
      <c r="M3" s="120">
        <v>171</v>
      </c>
      <c r="N3" s="120">
        <v>423</v>
      </c>
      <c r="O3">
        <f t="shared" si="0"/>
        <v>-659</v>
      </c>
      <c r="P3" s="123" t="s">
        <v>80</v>
      </c>
      <c r="Q3">
        <v>9339</v>
      </c>
      <c r="S3" s="123" t="s">
        <v>166</v>
      </c>
      <c r="T3">
        <v>7047</v>
      </c>
      <c r="U3">
        <v>170</v>
      </c>
      <c r="V3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8286</v>
      </c>
      <c r="G4">
        <v>134</v>
      </c>
      <c r="H4">
        <v>279</v>
      </c>
      <c r="I4">
        <v>11099</v>
      </c>
      <c r="J4">
        <f t="shared" si="1"/>
        <v>677</v>
      </c>
      <c r="K4" t="s">
        <v>167</v>
      </c>
      <c r="L4" s="120">
        <v>6897</v>
      </c>
      <c r="M4" s="120">
        <v>25</v>
      </c>
      <c r="N4" s="120">
        <v>646</v>
      </c>
      <c r="O4">
        <f t="shared" si="0"/>
        <v>-677</v>
      </c>
      <c r="P4" s="123" t="s">
        <v>82</v>
      </c>
      <c r="Q4">
        <v>7376</v>
      </c>
      <c r="S4" s="123" t="s">
        <v>167</v>
      </c>
      <c r="T4">
        <v>6956</v>
      </c>
      <c r="U4">
        <v>22</v>
      </c>
      <c r="V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240809</v>
      </c>
      <c r="G5">
        <v>13864</v>
      </c>
      <c r="H5">
        <v>175401</v>
      </c>
      <c r="I5">
        <v>393476</v>
      </c>
      <c r="J5">
        <f t="shared" si="1"/>
        <v>-35</v>
      </c>
      <c r="K5" t="s">
        <v>168</v>
      </c>
      <c r="L5" s="120">
        <v>6168</v>
      </c>
      <c r="M5" s="120">
        <v>144</v>
      </c>
      <c r="N5" s="120">
        <v>420</v>
      </c>
      <c r="O5">
        <f t="shared" si="0"/>
        <v>35</v>
      </c>
      <c r="P5" s="123" t="s">
        <v>85</v>
      </c>
      <c r="Q5">
        <v>8621</v>
      </c>
      <c r="S5" s="123" t="s">
        <v>168</v>
      </c>
      <c r="T5">
        <v>6250</v>
      </c>
      <c r="U5">
        <v>145</v>
      </c>
      <c r="V5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9425</v>
      </c>
      <c r="G6">
        <v>24</v>
      </c>
      <c r="H6">
        <v>1142</v>
      </c>
      <c r="I6">
        <v>15334</v>
      </c>
      <c r="J6">
        <f t="shared" si="1"/>
        <v>189</v>
      </c>
      <c r="K6" t="s">
        <v>169</v>
      </c>
      <c r="L6" s="120">
        <v>5983</v>
      </c>
      <c r="M6" s="120">
        <v>55</v>
      </c>
      <c r="N6" s="120">
        <v>298</v>
      </c>
      <c r="O6">
        <f t="shared" si="0"/>
        <v>-189</v>
      </c>
      <c r="P6" s="123" t="s">
        <v>87</v>
      </c>
      <c r="Q6">
        <v>8437</v>
      </c>
      <c r="S6" s="123" t="s">
        <v>169</v>
      </c>
      <c r="T6">
        <v>6020</v>
      </c>
      <c r="U6">
        <v>54</v>
      </c>
      <c r="V6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7599</v>
      </c>
      <c r="G7">
        <v>38</v>
      </c>
      <c r="H7">
        <v>517</v>
      </c>
      <c r="I7">
        <v>9931</v>
      </c>
      <c r="J7">
        <f t="shared" si="1"/>
        <v>302</v>
      </c>
      <c r="K7" t="s">
        <v>170</v>
      </c>
      <c r="L7" s="120">
        <v>34414</v>
      </c>
      <c r="M7" s="120">
        <v>950</v>
      </c>
      <c r="N7" s="120">
        <v>1150</v>
      </c>
      <c r="O7">
        <f t="shared" si="0"/>
        <v>-302</v>
      </c>
      <c r="P7" s="123" t="s">
        <v>89</v>
      </c>
      <c r="Q7">
        <v>56653</v>
      </c>
      <c r="S7" s="123" t="s">
        <v>170</v>
      </c>
      <c r="T7">
        <v>34911</v>
      </c>
      <c r="U7">
        <v>932</v>
      </c>
      <c r="V7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3003</v>
      </c>
      <c r="G8">
        <v>6</v>
      </c>
      <c r="H8">
        <v>454</v>
      </c>
      <c r="I8">
        <v>4355</v>
      </c>
      <c r="J8">
        <f t="shared" si="1"/>
        <v>397</v>
      </c>
      <c r="K8" t="s">
        <v>171</v>
      </c>
      <c r="L8" s="120">
        <v>4670</v>
      </c>
      <c r="M8" s="120">
        <v>175</v>
      </c>
      <c r="N8" s="120">
        <v>296</v>
      </c>
      <c r="O8">
        <f t="shared" si="0"/>
        <v>-397</v>
      </c>
      <c r="P8" s="123" t="s">
        <v>91</v>
      </c>
      <c r="Q8">
        <v>6314</v>
      </c>
      <c r="S8" s="123" t="s">
        <v>171</v>
      </c>
      <c r="T8">
        <v>4690</v>
      </c>
      <c r="U8">
        <v>180</v>
      </c>
      <c r="V8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7985</v>
      </c>
      <c r="G9">
        <v>52</v>
      </c>
      <c r="H9">
        <v>829</v>
      </c>
      <c r="I9">
        <v>13348</v>
      </c>
      <c r="J9">
        <f t="shared" si="1"/>
        <v>678</v>
      </c>
      <c r="K9" t="s">
        <v>172</v>
      </c>
      <c r="L9" s="120">
        <v>18127</v>
      </c>
      <c r="M9" s="120">
        <v>191</v>
      </c>
      <c r="N9" s="120">
        <v>1216</v>
      </c>
      <c r="O9">
        <f t="shared" si="0"/>
        <v>-678</v>
      </c>
      <c r="P9" s="123" t="s">
        <v>92</v>
      </c>
      <c r="Q9">
        <v>23964</v>
      </c>
      <c r="S9" s="123" t="s">
        <v>172</v>
      </c>
      <c r="T9">
        <v>18211</v>
      </c>
      <c r="U9">
        <v>191</v>
      </c>
      <c r="V9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8423</v>
      </c>
      <c r="G10">
        <v>58</v>
      </c>
      <c r="H10">
        <v>797</v>
      </c>
      <c r="I10">
        <v>10980</v>
      </c>
      <c r="J10">
        <f t="shared" si="1"/>
        <v>682</v>
      </c>
      <c r="K10" t="s">
        <v>173</v>
      </c>
      <c r="L10" s="120">
        <v>7320</v>
      </c>
      <c r="M10" s="120">
        <v>141</v>
      </c>
      <c r="N10" s="120">
        <v>376</v>
      </c>
      <c r="O10">
        <f t="shared" si="0"/>
        <v>-682</v>
      </c>
      <c r="P10" s="123" t="s">
        <v>93</v>
      </c>
      <c r="Q10">
        <v>8333</v>
      </c>
      <c r="S10" s="123" t="s">
        <v>173</v>
      </c>
      <c r="T10">
        <v>7323</v>
      </c>
      <c r="U10">
        <v>139</v>
      </c>
      <c r="V10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7415</v>
      </c>
      <c r="G11">
        <v>109</v>
      </c>
      <c r="H11">
        <v>253</v>
      </c>
      <c r="I11">
        <v>5780</v>
      </c>
      <c r="J11">
        <f t="shared" si="1"/>
        <v>26</v>
      </c>
      <c r="K11" t="s">
        <v>174</v>
      </c>
      <c r="L11" s="120">
        <v>8092</v>
      </c>
      <c r="M11" s="120">
        <v>142</v>
      </c>
      <c r="N11" s="120">
        <v>607</v>
      </c>
      <c r="O11">
        <f t="shared" si="0"/>
        <v>-26</v>
      </c>
      <c r="P11" s="123" t="s">
        <v>94</v>
      </c>
      <c r="Q11">
        <v>13766</v>
      </c>
      <c r="S11" s="123" t="s">
        <v>174</v>
      </c>
      <c r="T11">
        <v>8152</v>
      </c>
      <c r="U11">
        <v>140</v>
      </c>
      <c r="V11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7141</v>
      </c>
      <c r="G12">
        <v>86</v>
      </c>
      <c r="H12">
        <v>234</v>
      </c>
      <c r="I12">
        <v>12087</v>
      </c>
      <c r="J12">
        <f t="shared" si="1"/>
        <v>46</v>
      </c>
      <c r="K12" t="s">
        <v>175</v>
      </c>
      <c r="L12" s="120">
        <v>5840</v>
      </c>
      <c r="M12" s="120">
        <v>47</v>
      </c>
      <c r="N12" s="120">
        <v>547</v>
      </c>
      <c r="O12">
        <f t="shared" si="0"/>
        <v>-46</v>
      </c>
      <c r="P12" s="123" t="s">
        <v>95</v>
      </c>
      <c r="Q12">
        <v>7251</v>
      </c>
      <c r="S12" s="123" t="s">
        <v>175</v>
      </c>
      <c r="T12">
        <v>5802</v>
      </c>
      <c r="U12">
        <v>49</v>
      </c>
      <c r="V12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8819</v>
      </c>
      <c r="G13">
        <v>197</v>
      </c>
      <c r="H13">
        <v>205</v>
      </c>
      <c r="I13">
        <v>9591</v>
      </c>
      <c r="J13">
        <f t="shared" si="1"/>
        <v>190</v>
      </c>
      <c r="K13" t="s">
        <v>176</v>
      </c>
      <c r="L13" s="120">
        <v>13440</v>
      </c>
      <c r="M13" s="120">
        <v>125</v>
      </c>
      <c r="N13" s="120">
        <v>580</v>
      </c>
      <c r="O13">
        <f t="shared" si="0"/>
        <v>-190</v>
      </c>
      <c r="P13" s="123" t="s">
        <v>96</v>
      </c>
      <c r="Q13">
        <v>15509</v>
      </c>
      <c r="S13" s="123" t="s">
        <v>176</v>
      </c>
      <c r="T13">
        <v>13511</v>
      </c>
      <c r="U13">
        <v>130</v>
      </c>
      <c r="V13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13107</v>
      </c>
      <c r="G14">
        <v>168</v>
      </c>
      <c r="H14">
        <v>326</v>
      </c>
      <c r="I14">
        <v>9799</v>
      </c>
      <c r="J14">
        <f t="shared" si="1"/>
        <v>316</v>
      </c>
      <c r="K14" t="s">
        <v>177</v>
      </c>
      <c r="L14" s="120">
        <v>8895</v>
      </c>
      <c r="M14" s="120">
        <v>64</v>
      </c>
      <c r="N14" s="120">
        <v>383</v>
      </c>
      <c r="O14">
        <f t="shared" si="0"/>
        <v>-316</v>
      </c>
      <c r="P14" s="123" t="s">
        <v>97</v>
      </c>
      <c r="Q14">
        <v>9219</v>
      </c>
      <c r="S14" s="123" t="s">
        <v>177</v>
      </c>
      <c r="T14">
        <v>8872</v>
      </c>
      <c r="U14">
        <v>63</v>
      </c>
      <c r="V1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14479</v>
      </c>
      <c r="G15">
        <v>309</v>
      </c>
      <c r="H15">
        <v>675</v>
      </c>
      <c r="I15">
        <v>17918</v>
      </c>
      <c r="J15">
        <f t="shared" si="1"/>
        <v>559</v>
      </c>
      <c r="K15" t="s">
        <v>178</v>
      </c>
      <c r="L15" s="120">
        <v>31366</v>
      </c>
      <c r="M15" s="120">
        <v>552</v>
      </c>
      <c r="N15" s="120">
        <v>1899</v>
      </c>
      <c r="O15">
        <f t="shared" si="0"/>
        <v>-559</v>
      </c>
      <c r="P15" s="123" t="s">
        <v>98</v>
      </c>
      <c r="Q15">
        <v>37116</v>
      </c>
      <c r="S15" s="123" t="s">
        <v>178</v>
      </c>
      <c r="T15">
        <v>31264</v>
      </c>
      <c r="U15">
        <v>547</v>
      </c>
      <c r="V15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6897</v>
      </c>
      <c r="G16">
        <v>25</v>
      </c>
      <c r="H16">
        <v>657</v>
      </c>
      <c r="I16">
        <v>7376</v>
      </c>
      <c r="J16">
        <f t="shared" si="1"/>
        <v>-211</v>
      </c>
      <c r="K16" t="s">
        <v>179</v>
      </c>
      <c r="L16" s="120">
        <v>7441</v>
      </c>
      <c r="M16" s="120">
        <v>109</v>
      </c>
      <c r="N16" s="120">
        <v>246</v>
      </c>
      <c r="O16">
        <f t="shared" si="0"/>
        <v>211</v>
      </c>
      <c r="P16" s="123" t="s">
        <v>99</v>
      </c>
      <c r="Q16">
        <v>5780</v>
      </c>
      <c r="S16" s="123" t="s">
        <v>179</v>
      </c>
      <c r="T16">
        <v>7433</v>
      </c>
      <c r="U16">
        <v>105</v>
      </c>
      <c r="V16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5834</v>
      </c>
      <c r="G17">
        <v>47</v>
      </c>
      <c r="H17">
        <v>550</v>
      </c>
      <c r="I17">
        <v>7251</v>
      </c>
      <c r="J17">
        <f t="shared" si="1"/>
        <v>-30</v>
      </c>
      <c r="K17" t="s">
        <v>180</v>
      </c>
      <c r="L17" s="120">
        <v>9452</v>
      </c>
      <c r="M17" s="120">
        <v>24</v>
      </c>
      <c r="N17" s="120">
        <v>1143</v>
      </c>
      <c r="O17">
        <f t="shared" si="0"/>
        <v>30</v>
      </c>
      <c r="P17" s="123" t="s">
        <v>102</v>
      </c>
      <c r="Q17">
        <v>15334</v>
      </c>
      <c r="S17" s="123" t="s">
        <v>180</v>
      </c>
      <c r="T17">
        <v>9479</v>
      </c>
      <c r="U17">
        <v>25</v>
      </c>
      <c r="V17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13413</v>
      </c>
      <c r="G18">
        <v>125</v>
      </c>
      <c r="H18">
        <v>603</v>
      </c>
      <c r="I18">
        <v>15509</v>
      </c>
      <c r="J18">
        <f t="shared" si="1"/>
        <v>-35</v>
      </c>
      <c r="K18" t="s">
        <v>181</v>
      </c>
      <c r="L18" s="120">
        <v>21128</v>
      </c>
      <c r="M18" s="120">
        <v>625</v>
      </c>
      <c r="N18" s="120">
        <v>645</v>
      </c>
      <c r="O18">
        <f t="shared" si="0"/>
        <v>35</v>
      </c>
      <c r="P18" s="123" t="s">
        <v>103</v>
      </c>
      <c r="Q18">
        <v>22601</v>
      </c>
      <c r="S18" s="123" t="s">
        <v>181</v>
      </c>
      <c r="T18">
        <v>21394</v>
      </c>
      <c r="U18">
        <v>591</v>
      </c>
      <c r="V18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8886</v>
      </c>
      <c r="G19">
        <v>64</v>
      </c>
      <c r="H19">
        <v>392</v>
      </c>
      <c r="I19">
        <v>9219</v>
      </c>
      <c r="J19">
        <f t="shared" si="1"/>
        <v>-30</v>
      </c>
      <c r="K19" t="s">
        <v>182</v>
      </c>
      <c r="L19" s="120">
        <v>5617</v>
      </c>
      <c r="M19" s="120">
        <v>25</v>
      </c>
      <c r="N19" s="120">
        <v>277</v>
      </c>
      <c r="O19">
        <f t="shared" si="0"/>
        <v>30</v>
      </c>
      <c r="P19" s="123" t="s">
        <v>105</v>
      </c>
      <c r="Q19">
        <v>7459</v>
      </c>
      <c r="S19" s="123" t="s">
        <v>182</v>
      </c>
      <c r="T19">
        <v>5617</v>
      </c>
      <c r="U19">
        <v>24</v>
      </c>
      <c r="V19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31444</v>
      </c>
      <c r="G20">
        <v>552</v>
      </c>
      <c r="H20">
        <v>1820</v>
      </c>
      <c r="I20">
        <v>37116</v>
      </c>
      <c r="J20">
        <f t="shared" si="1"/>
        <v>-29</v>
      </c>
      <c r="K20" t="s">
        <v>183</v>
      </c>
      <c r="L20" s="120">
        <v>7115</v>
      </c>
      <c r="M20" s="120">
        <v>86</v>
      </c>
      <c r="N20" s="120">
        <v>258</v>
      </c>
      <c r="O20">
        <f t="shared" si="0"/>
        <v>29</v>
      </c>
      <c r="P20" s="123" t="s">
        <v>108</v>
      </c>
      <c r="Q20">
        <v>12087</v>
      </c>
      <c r="S20" s="123" t="s">
        <v>183</v>
      </c>
      <c r="T20">
        <v>7106</v>
      </c>
      <c r="U20">
        <v>90</v>
      </c>
      <c r="V20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5415</v>
      </c>
      <c r="G21">
        <v>49</v>
      </c>
      <c r="H21">
        <v>490</v>
      </c>
      <c r="I21">
        <v>7150</v>
      </c>
      <c r="J21">
        <f t="shared" si="1"/>
        <v>29</v>
      </c>
      <c r="K21" t="s">
        <v>184</v>
      </c>
      <c r="L21" s="120">
        <v>12677</v>
      </c>
      <c r="M21" s="120">
        <v>231</v>
      </c>
      <c r="N21" s="120">
        <v>644</v>
      </c>
      <c r="O21">
        <f t="shared" si="0"/>
        <v>-29</v>
      </c>
      <c r="P21" s="123" t="s">
        <v>109</v>
      </c>
      <c r="Q21">
        <v>14290</v>
      </c>
      <c r="S21" s="123" t="s">
        <v>184</v>
      </c>
      <c r="T21">
        <v>12639</v>
      </c>
      <c r="U21">
        <v>228</v>
      </c>
      <c r="V21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16002</v>
      </c>
      <c r="G22">
        <v>222</v>
      </c>
      <c r="H22">
        <v>1508</v>
      </c>
      <c r="I22">
        <v>19379</v>
      </c>
      <c r="J22">
        <f t="shared" si="1"/>
        <v>57</v>
      </c>
      <c r="K22" t="s">
        <v>185</v>
      </c>
      <c r="L22" s="120">
        <v>11507</v>
      </c>
      <c r="M22" s="120">
        <v>302</v>
      </c>
      <c r="N22" s="120">
        <v>763</v>
      </c>
      <c r="O22">
        <f t="shared" si="0"/>
        <v>-57</v>
      </c>
      <c r="P22" s="123" t="s">
        <v>110</v>
      </c>
      <c r="Q22">
        <v>13837</v>
      </c>
      <c r="S22" s="123" t="s">
        <v>185</v>
      </c>
      <c r="T22">
        <v>11614</v>
      </c>
      <c r="U22">
        <v>308</v>
      </c>
      <c r="V22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5176</v>
      </c>
      <c r="G23">
        <v>35</v>
      </c>
      <c r="H23">
        <v>411</v>
      </c>
      <c r="I23">
        <v>7054</v>
      </c>
      <c r="J23">
        <f t="shared" si="1"/>
        <v>36</v>
      </c>
      <c r="K23" t="s">
        <v>186</v>
      </c>
      <c r="L23" s="120">
        <v>5421</v>
      </c>
      <c r="M23" s="120">
        <v>49</v>
      </c>
      <c r="N23" s="120">
        <v>473</v>
      </c>
      <c r="O23">
        <f t="shared" si="0"/>
        <v>-36</v>
      </c>
      <c r="P23" s="123" t="s">
        <v>111</v>
      </c>
      <c r="Q23">
        <v>7150</v>
      </c>
      <c r="S23" s="123" t="s">
        <v>186</v>
      </c>
      <c r="T23">
        <v>5362</v>
      </c>
      <c r="U23">
        <v>43</v>
      </c>
      <c r="V23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6507</v>
      </c>
      <c r="G24">
        <v>73</v>
      </c>
      <c r="H24">
        <v>463</v>
      </c>
      <c r="I24">
        <v>7648</v>
      </c>
      <c r="J24">
        <f t="shared" si="1"/>
        <v>35</v>
      </c>
      <c r="K24" t="s">
        <v>187</v>
      </c>
      <c r="L24" s="120">
        <v>16007</v>
      </c>
      <c r="M24" s="120">
        <v>222</v>
      </c>
      <c r="N24" s="120">
        <v>1489</v>
      </c>
      <c r="O24">
        <f t="shared" si="0"/>
        <v>-35</v>
      </c>
      <c r="P24" s="123" t="s">
        <v>112</v>
      </c>
      <c r="Q24">
        <v>19379</v>
      </c>
      <c r="S24" s="123" t="s">
        <v>187</v>
      </c>
      <c r="T24">
        <v>15949</v>
      </c>
      <c r="U24">
        <v>227</v>
      </c>
      <c r="V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102368</v>
      </c>
      <c r="G25">
        <v>2577</v>
      </c>
      <c r="H25">
        <v>29056</v>
      </c>
      <c r="I25">
        <v>116074</v>
      </c>
      <c r="J25">
        <f t="shared" si="1"/>
        <v>36</v>
      </c>
      <c r="K25" t="s">
        <v>188</v>
      </c>
      <c r="L25" s="120">
        <v>9884</v>
      </c>
      <c r="M25" s="120">
        <v>166</v>
      </c>
      <c r="N25" s="120">
        <v>519</v>
      </c>
      <c r="O25">
        <f t="shared" si="0"/>
        <v>-36</v>
      </c>
      <c r="P25" s="123" t="s">
        <v>113</v>
      </c>
      <c r="Q25">
        <v>11348</v>
      </c>
      <c r="S25" s="123" t="s">
        <v>188</v>
      </c>
      <c r="T25">
        <v>9934</v>
      </c>
      <c r="U25">
        <v>167</v>
      </c>
      <c r="V25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11262</v>
      </c>
      <c r="G26">
        <v>78</v>
      </c>
      <c r="H26">
        <v>544</v>
      </c>
      <c r="I26">
        <v>10079</v>
      </c>
      <c r="J26">
        <f t="shared" si="1"/>
        <v>237</v>
      </c>
      <c r="K26" t="s">
        <v>189</v>
      </c>
      <c r="L26" s="120">
        <v>5175</v>
      </c>
      <c r="M26" s="120">
        <v>35</v>
      </c>
      <c r="N26" s="120">
        <v>404</v>
      </c>
      <c r="O26">
        <f t="shared" si="0"/>
        <v>-237</v>
      </c>
      <c r="P26" s="123" t="s">
        <v>116</v>
      </c>
      <c r="Q26">
        <v>7054</v>
      </c>
      <c r="S26" s="123" t="s">
        <v>189</v>
      </c>
      <c r="T26">
        <v>5171</v>
      </c>
      <c r="U26">
        <v>35</v>
      </c>
      <c r="V26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7279</v>
      </c>
      <c r="G27">
        <v>128</v>
      </c>
      <c r="H27">
        <v>542</v>
      </c>
      <c r="I27">
        <v>8382</v>
      </c>
      <c r="J27">
        <f t="shared" si="1"/>
        <v>221</v>
      </c>
      <c r="K27" t="s">
        <v>190</v>
      </c>
      <c r="L27" s="120">
        <v>6523</v>
      </c>
      <c r="M27" s="120">
        <v>73</v>
      </c>
      <c r="N27" s="120">
        <v>443</v>
      </c>
      <c r="O27">
        <f t="shared" si="0"/>
        <v>-221</v>
      </c>
      <c r="P27" s="123" t="s">
        <v>117</v>
      </c>
      <c r="Q27">
        <v>7648</v>
      </c>
      <c r="S27" s="123" t="s">
        <v>190</v>
      </c>
      <c r="T27">
        <v>6494</v>
      </c>
      <c r="U27">
        <v>73</v>
      </c>
      <c r="V27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15852</v>
      </c>
      <c r="G28">
        <v>82</v>
      </c>
      <c r="H28">
        <v>1157</v>
      </c>
      <c r="I28">
        <v>17254</v>
      </c>
      <c r="J28">
        <f t="shared" si="1"/>
        <v>231</v>
      </c>
      <c r="K28" t="s">
        <v>191</v>
      </c>
      <c r="L28" s="120">
        <v>4918</v>
      </c>
      <c r="M28" s="120">
        <v>35</v>
      </c>
      <c r="N28" s="120">
        <v>533</v>
      </c>
      <c r="O28">
        <f t="shared" si="0"/>
        <v>-231</v>
      </c>
      <c r="P28" s="123" t="s">
        <v>118</v>
      </c>
      <c r="Q28">
        <v>7461</v>
      </c>
      <c r="S28" s="123" t="s">
        <v>191</v>
      </c>
      <c r="T28">
        <v>4945</v>
      </c>
      <c r="U28">
        <v>37</v>
      </c>
      <c r="V28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5614</v>
      </c>
      <c r="G29">
        <v>25</v>
      </c>
      <c r="H29">
        <v>275</v>
      </c>
      <c r="I29">
        <v>7459</v>
      </c>
      <c r="J29">
        <f t="shared" si="1"/>
        <v>-102</v>
      </c>
      <c r="K29" t="s">
        <v>192</v>
      </c>
      <c r="L29" s="120">
        <v>102403</v>
      </c>
      <c r="M29" s="120">
        <v>2577</v>
      </c>
      <c r="N29" s="120">
        <v>28964</v>
      </c>
      <c r="O29">
        <f t="shared" si="0"/>
        <v>102</v>
      </c>
      <c r="P29" s="123" t="s">
        <v>119</v>
      </c>
      <c r="Q29">
        <v>116074</v>
      </c>
      <c r="S29" s="123" t="s">
        <v>192</v>
      </c>
      <c r="T29">
        <v>101942</v>
      </c>
      <c r="U29">
        <v>2565</v>
      </c>
      <c r="V29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11511</v>
      </c>
      <c r="G30">
        <v>302</v>
      </c>
      <c r="H30">
        <v>753</v>
      </c>
      <c r="I30">
        <v>13837</v>
      </c>
      <c r="J30">
        <f t="shared" si="1"/>
        <v>-118</v>
      </c>
      <c r="K30" t="s">
        <v>193</v>
      </c>
      <c r="L30" s="120">
        <v>14082</v>
      </c>
      <c r="M30" s="120">
        <v>464</v>
      </c>
      <c r="N30" s="120">
        <v>1026</v>
      </c>
      <c r="O30">
        <f t="shared" si="0"/>
        <v>118</v>
      </c>
      <c r="P30" s="123" t="s">
        <v>120</v>
      </c>
      <c r="Q30">
        <v>18681</v>
      </c>
      <c r="S30" s="123" t="s">
        <v>193</v>
      </c>
      <c r="T30">
        <v>14100</v>
      </c>
      <c r="U30">
        <v>458</v>
      </c>
      <c r="V30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4256</v>
      </c>
      <c r="G31">
        <v>80</v>
      </c>
      <c r="H31">
        <v>255</v>
      </c>
      <c r="I31">
        <v>6483</v>
      </c>
      <c r="J31">
        <f t="shared" si="1"/>
        <v>4</v>
      </c>
      <c r="K31" t="s">
        <v>194</v>
      </c>
      <c r="L31" s="120">
        <v>7612</v>
      </c>
      <c r="M31" s="120">
        <v>38</v>
      </c>
      <c r="N31" s="120">
        <v>515</v>
      </c>
      <c r="O31">
        <f t="shared" si="0"/>
        <v>-4</v>
      </c>
      <c r="P31" s="123" t="s">
        <v>121</v>
      </c>
      <c r="Q31">
        <v>9931</v>
      </c>
      <c r="S31" s="123" t="s">
        <v>194</v>
      </c>
      <c r="T31">
        <v>7656</v>
      </c>
      <c r="U31">
        <v>38</v>
      </c>
      <c r="V31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8642</v>
      </c>
      <c r="G32">
        <v>169</v>
      </c>
      <c r="H32">
        <v>397</v>
      </c>
      <c r="I32">
        <v>9287</v>
      </c>
      <c r="J32">
        <f t="shared" si="1"/>
        <v>33</v>
      </c>
      <c r="K32" t="s">
        <v>195</v>
      </c>
      <c r="L32" s="120">
        <v>4268</v>
      </c>
      <c r="M32" s="120">
        <v>80</v>
      </c>
      <c r="N32" s="120">
        <v>234</v>
      </c>
      <c r="O32">
        <f t="shared" si="0"/>
        <v>-33</v>
      </c>
      <c r="P32" s="123" t="s">
        <v>122</v>
      </c>
      <c r="Q32">
        <v>6483</v>
      </c>
      <c r="S32" s="123" t="s">
        <v>195</v>
      </c>
      <c r="T32">
        <v>4222</v>
      </c>
      <c r="U32">
        <v>78</v>
      </c>
      <c r="V32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5974</v>
      </c>
      <c r="G33">
        <v>55</v>
      </c>
      <c r="H33">
        <v>317</v>
      </c>
      <c r="I33">
        <v>8437</v>
      </c>
      <c r="J33">
        <f t="shared" si="1"/>
        <v>-339</v>
      </c>
      <c r="K33" t="s">
        <v>196</v>
      </c>
      <c r="L33" s="120">
        <v>5729</v>
      </c>
      <c r="M33" s="120">
        <v>232</v>
      </c>
      <c r="N33" s="120">
        <v>182</v>
      </c>
      <c r="O33">
        <f t="shared" si="0"/>
        <v>339</v>
      </c>
      <c r="P33" s="123" t="s">
        <v>123</v>
      </c>
      <c r="Q33">
        <v>7477</v>
      </c>
      <c r="S33" s="123" t="s">
        <v>196</v>
      </c>
      <c r="T33">
        <v>5828</v>
      </c>
      <c r="U33">
        <v>231</v>
      </c>
      <c r="V33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18065</v>
      </c>
      <c r="G34">
        <v>191</v>
      </c>
      <c r="H34">
        <v>1248</v>
      </c>
      <c r="I34">
        <v>23964</v>
      </c>
      <c r="J34">
        <f t="shared" si="1"/>
        <v>-289</v>
      </c>
      <c r="K34" t="s">
        <v>197</v>
      </c>
      <c r="L34" s="120">
        <v>27060</v>
      </c>
      <c r="M34" s="120">
        <v>661</v>
      </c>
      <c r="N34" s="120">
        <v>4037</v>
      </c>
      <c r="O34">
        <f aca="true" t="shared" si="2" ref="O34:O65">+P34-B34</f>
        <v>289</v>
      </c>
      <c r="P34" s="123" t="s">
        <v>124</v>
      </c>
      <c r="Q34">
        <v>31816</v>
      </c>
      <c r="S34" s="123" t="s">
        <v>197</v>
      </c>
      <c r="T34">
        <v>26762</v>
      </c>
      <c r="U34">
        <v>663</v>
      </c>
      <c r="V3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26981</v>
      </c>
      <c r="G35">
        <v>661</v>
      </c>
      <c r="H35">
        <v>4098</v>
      </c>
      <c r="I35">
        <v>31816</v>
      </c>
      <c r="J35">
        <f t="shared" si="1"/>
        <v>-6</v>
      </c>
      <c r="K35" t="s">
        <v>198</v>
      </c>
      <c r="L35" s="120">
        <v>8820</v>
      </c>
      <c r="M35" s="120">
        <v>197</v>
      </c>
      <c r="N35" s="120">
        <v>231</v>
      </c>
      <c r="O35">
        <f t="shared" si="2"/>
        <v>6</v>
      </c>
      <c r="P35" s="123" t="s">
        <v>125</v>
      </c>
      <c r="Q35">
        <v>9591</v>
      </c>
      <c r="S35" s="123" t="s">
        <v>198</v>
      </c>
      <c r="T35">
        <v>8759</v>
      </c>
      <c r="U35">
        <v>198</v>
      </c>
      <c r="V35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14444</v>
      </c>
      <c r="G36">
        <v>175</v>
      </c>
      <c r="H36">
        <v>643</v>
      </c>
      <c r="I36">
        <v>18437</v>
      </c>
      <c r="J36">
        <f t="shared" si="1"/>
        <v>276</v>
      </c>
      <c r="K36" t="s">
        <v>199</v>
      </c>
      <c r="L36" s="120">
        <v>8339</v>
      </c>
      <c r="M36" s="120">
        <v>152</v>
      </c>
      <c r="N36" s="120">
        <v>418</v>
      </c>
      <c r="O36">
        <f t="shared" si="2"/>
        <v>-276</v>
      </c>
      <c r="P36" s="123" t="s">
        <v>126</v>
      </c>
      <c r="Q36">
        <v>10033</v>
      </c>
      <c r="S36" s="123" t="s">
        <v>199</v>
      </c>
      <c r="T36">
        <v>8422</v>
      </c>
      <c r="U36">
        <v>150</v>
      </c>
      <c r="V36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6030</v>
      </c>
      <c r="G37">
        <v>61</v>
      </c>
      <c r="H37">
        <v>294</v>
      </c>
      <c r="I37">
        <v>6834</v>
      </c>
      <c r="J37">
        <f t="shared" si="1"/>
        <v>276</v>
      </c>
      <c r="K37" t="s">
        <v>200</v>
      </c>
      <c r="L37" s="120">
        <v>8620</v>
      </c>
      <c r="M37" s="120">
        <v>169</v>
      </c>
      <c r="N37" s="120">
        <v>410</v>
      </c>
      <c r="O37">
        <f t="shared" si="2"/>
        <v>-276</v>
      </c>
      <c r="P37" s="123" t="s">
        <v>127</v>
      </c>
      <c r="Q37">
        <v>9287</v>
      </c>
      <c r="S37" s="123" t="s">
        <v>200</v>
      </c>
      <c r="T37">
        <v>8578</v>
      </c>
      <c r="U37">
        <v>171</v>
      </c>
      <c r="V37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6158</v>
      </c>
      <c r="G38">
        <v>144</v>
      </c>
      <c r="H38">
        <v>413</v>
      </c>
      <c r="I38">
        <v>8621</v>
      </c>
      <c r="J38">
        <f t="shared" si="1"/>
        <v>-391</v>
      </c>
      <c r="K38" t="s">
        <v>201</v>
      </c>
      <c r="L38" s="120">
        <v>7748</v>
      </c>
      <c r="M38" s="120">
        <v>130</v>
      </c>
      <c r="N38" s="120">
        <v>207</v>
      </c>
      <c r="O38">
        <f t="shared" si="2"/>
        <v>391</v>
      </c>
      <c r="P38" s="123" t="s">
        <v>128</v>
      </c>
      <c r="Q38">
        <v>25601</v>
      </c>
      <c r="S38" s="123" t="s">
        <v>201</v>
      </c>
      <c r="T38">
        <v>7829</v>
      </c>
      <c r="U38">
        <v>122</v>
      </c>
      <c r="V38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8065</v>
      </c>
      <c r="G39">
        <v>142</v>
      </c>
      <c r="H39">
        <v>646</v>
      </c>
      <c r="I39">
        <v>13766</v>
      </c>
      <c r="J39">
        <f t="shared" si="1"/>
        <v>-228</v>
      </c>
      <c r="K39" t="s">
        <v>202</v>
      </c>
      <c r="L39" s="120">
        <v>6679</v>
      </c>
      <c r="M39" s="120">
        <v>121</v>
      </c>
      <c r="N39" s="120">
        <v>415</v>
      </c>
      <c r="O39">
        <f t="shared" si="2"/>
        <v>228</v>
      </c>
      <c r="P39" s="123" t="s">
        <v>129</v>
      </c>
      <c r="Q39">
        <v>8964</v>
      </c>
      <c r="S39" s="123" t="s">
        <v>202</v>
      </c>
      <c r="T39">
        <v>6689</v>
      </c>
      <c r="U39">
        <v>117</v>
      </c>
      <c r="V39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8318</v>
      </c>
      <c r="G40">
        <v>152</v>
      </c>
      <c r="H40">
        <v>432</v>
      </c>
      <c r="I40">
        <v>10033</v>
      </c>
      <c r="J40">
        <f t="shared" si="1"/>
        <v>-62</v>
      </c>
      <c r="K40" t="s">
        <v>203</v>
      </c>
      <c r="L40" s="120">
        <v>6907</v>
      </c>
      <c r="M40" s="120">
        <v>256</v>
      </c>
      <c r="N40" s="120">
        <v>270</v>
      </c>
      <c r="O40">
        <f t="shared" si="2"/>
        <v>62</v>
      </c>
      <c r="P40" s="123" t="s">
        <v>131</v>
      </c>
      <c r="Q40">
        <v>12610</v>
      </c>
      <c r="S40" s="123" t="s">
        <v>203</v>
      </c>
      <c r="T40">
        <v>6889</v>
      </c>
      <c r="U40">
        <v>263</v>
      </c>
      <c r="V40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16768</v>
      </c>
      <c r="G41">
        <v>400</v>
      </c>
      <c r="H41">
        <v>1599</v>
      </c>
      <c r="I41">
        <v>19811</v>
      </c>
      <c r="J41">
        <f t="shared" si="1"/>
        <v>203</v>
      </c>
      <c r="K41" t="s">
        <v>204</v>
      </c>
      <c r="L41" s="120">
        <v>2980</v>
      </c>
      <c r="M41" s="120">
        <v>6</v>
      </c>
      <c r="N41" s="120">
        <v>459</v>
      </c>
      <c r="O41">
        <f t="shared" si="2"/>
        <v>-203</v>
      </c>
      <c r="P41" s="123" t="s">
        <v>132</v>
      </c>
      <c r="Q41">
        <v>4355</v>
      </c>
      <c r="S41" s="123" t="s">
        <v>204</v>
      </c>
      <c r="T41">
        <v>3095</v>
      </c>
      <c r="U41">
        <v>6</v>
      </c>
      <c r="V41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6169</v>
      </c>
      <c r="G42">
        <v>161</v>
      </c>
      <c r="H42">
        <v>346</v>
      </c>
      <c r="I42">
        <v>14187</v>
      </c>
      <c r="J42">
        <f t="shared" si="1"/>
        <v>30</v>
      </c>
      <c r="K42" t="s">
        <v>205</v>
      </c>
      <c r="L42" s="120">
        <v>20650</v>
      </c>
      <c r="M42" s="120">
        <v>521</v>
      </c>
      <c r="N42" s="120">
        <v>590</v>
      </c>
      <c r="O42">
        <f t="shared" si="2"/>
        <v>-30</v>
      </c>
      <c r="P42" s="123" t="s">
        <v>133</v>
      </c>
      <c r="Q42">
        <v>25262</v>
      </c>
      <c r="S42" s="123" t="s">
        <v>205</v>
      </c>
      <c r="T42">
        <v>20666</v>
      </c>
      <c r="U42">
        <v>510</v>
      </c>
      <c r="V42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159577</v>
      </c>
      <c r="G43">
        <v>4772</v>
      </c>
      <c r="H43">
        <v>25863</v>
      </c>
      <c r="I43">
        <v>257631</v>
      </c>
      <c r="J43">
        <f t="shared" si="1"/>
        <v>329</v>
      </c>
      <c r="K43" t="s">
        <v>206</v>
      </c>
      <c r="L43" s="120">
        <v>5533</v>
      </c>
      <c r="M43" s="120">
        <v>28</v>
      </c>
      <c r="N43" s="120">
        <v>342</v>
      </c>
      <c r="O43">
        <f t="shared" si="2"/>
        <v>-329</v>
      </c>
      <c r="P43" s="123" t="s">
        <v>134</v>
      </c>
      <c r="Q43">
        <v>7007</v>
      </c>
      <c r="S43" s="123" t="s">
        <v>206</v>
      </c>
      <c r="T43">
        <v>5495</v>
      </c>
      <c r="U43">
        <v>29</v>
      </c>
      <c r="V43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6648</v>
      </c>
      <c r="G44">
        <v>121</v>
      </c>
      <c r="H44">
        <v>435</v>
      </c>
      <c r="I44">
        <v>8964</v>
      </c>
      <c r="J44">
        <f t="shared" si="1"/>
        <v>-85</v>
      </c>
      <c r="K44" t="s">
        <v>207</v>
      </c>
      <c r="L44" s="120">
        <v>6170</v>
      </c>
      <c r="M44" s="120">
        <v>161</v>
      </c>
      <c r="N44" s="120">
        <v>360</v>
      </c>
      <c r="O44">
        <f t="shared" si="2"/>
        <v>85</v>
      </c>
      <c r="P44" s="123" t="s">
        <v>135</v>
      </c>
      <c r="Q44">
        <v>14187</v>
      </c>
      <c r="S44" s="123" t="s">
        <v>207</v>
      </c>
      <c r="T44">
        <v>6285</v>
      </c>
      <c r="U44">
        <v>164</v>
      </c>
      <c r="V4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18906</v>
      </c>
      <c r="G45">
        <v>438</v>
      </c>
      <c r="H45">
        <v>1141</v>
      </c>
      <c r="I45">
        <v>20102</v>
      </c>
      <c r="J45">
        <f t="shared" si="1"/>
        <v>72</v>
      </c>
      <c r="K45" t="s">
        <v>208</v>
      </c>
      <c r="L45" s="120">
        <v>13086</v>
      </c>
      <c r="M45" s="120">
        <v>168</v>
      </c>
      <c r="N45" s="120">
        <v>328</v>
      </c>
      <c r="O45">
        <f t="shared" si="2"/>
        <v>-72</v>
      </c>
      <c r="P45" s="123" t="s">
        <v>138</v>
      </c>
      <c r="Q45">
        <v>9799</v>
      </c>
      <c r="S45" s="123" t="s">
        <v>208</v>
      </c>
      <c r="T45">
        <v>12952</v>
      </c>
      <c r="U45">
        <v>167</v>
      </c>
      <c r="V45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7078</v>
      </c>
      <c r="G46">
        <v>171</v>
      </c>
      <c r="H46">
        <v>398</v>
      </c>
      <c r="I46">
        <v>9339</v>
      </c>
      <c r="J46">
        <f t="shared" si="1"/>
        <v>-541</v>
      </c>
      <c r="K46" t="s">
        <v>209</v>
      </c>
      <c r="L46" s="120">
        <v>11276</v>
      </c>
      <c r="M46" s="120">
        <v>78</v>
      </c>
      <c r="N46" s="120">
        <v>533</v>
      </c>
      <c r="O46">
        <f t="shared" si="2"/>
        <v>541</v>
      </c>
      <c r="P46" s="123" t="s">
        <v>139</v>
      </c>
      <c r="Q46">
        <v>10079</v>
      </c>
      <c r="S46" s="123" t="s">
        <v>209</v>
      </c>
      <c r="T46">
        <v>11262</v>
      </c>
      <c r="U46">
        <v>78</v>
      </c>
      <c r="V46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4662</v>
      </c>
      <c r="G47">
        <v>175</v>
      </c>
      <c r="H47">
        <v>304</v>
      </c>
      <c r="I47">
        <v>6314</v>
      </c>
      <c r="J47">
        <f t="shared" si="1"/>
        <v>-482</v>
      </c>
      <c r="K47" t="s">
        <v>210</v>
      </c>
      <c r="L47" s="120">
        <v>4838</v>
      </c>
      <c r="M47" s="120">
        <v>77</v>
      </c>
      <c r="N47" s="120">
        <v>227</v>
      </c>
      <c r="O47">
        <f t="shared" si="2"/>
        <v>482</v>
      </c>
      <c r="P47" s="123" t="s">
        <v>140</v>
      </c>
      <c r="Q47">
        <v>5564</v>
      </c>
      <c r="S47" s="123" t="s">
        <v>210</v>
      </c>
      <c r="T47">
        <v>4811</v>
      </c>
      <c r="U47">
        <v>77</v>
      </c>
      <c r="V47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7313</v>
      </c>
      <c r="G48">
        <v>141</v>
      </c>
      <c r="H48">
        <v>392</v>
      </c>
      <c r="I48">
        <v>8333</v>
      </c>
      <c r="J48">
        <f t="shared" si="1"/>
        <v>-370</v>
      </c>
      <c r="K48" t="s">
        <v>211</v>
      </c>
      <c r="L48" s="120">
        <v>7293</v>
      </c>
      <c r="M48" s="120">
        <v>128</v>
      </c>
      <c r="N48" s="120">
        <v>548</v>
      </c>
      <c r="O48">
        <f t="shared" si="2"/>
        <v>370</v>
      </c>
      <c r="P48" s="123" t="s">
        <v>142</v>
      </c>
      <c r="Q48">
        <v>8382</v>
      </c>
      <c r="S48" s="123" t="s">
        <v>211</v>
      </c>
      <c r="T48">
        <v>7283</v>
      </c>
      <c r="U48">
        <v>127</v>
      </c>
      <c r="V48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12663</v>
      </c>
      <c r="G49">
        <v>231</v>
      </c>
      <c r="H49">
        <v>681</v>
      </c>
      <c r="I49">
        <v>14290</v>
      </c>
      <c r="J49">
        <f t="shared" si="1"/>
        <v>-327</v>
      </c>
      <c r="K49" t="s">
        <v>212</v>
      </c>
      <c r="L49" s="120">
        <v>15885</v>
      </c>
      <c r="M49" s="120">
        <v>82</v>
      </c>
      <c r="N49" s="120">
        <v>1131</v>
      </c>
      <c r="O49">
        <f t="shared" si="2"/>
        <v>327</v>
      </c>
      <c r="P49" s="123" t="s">
        <v>143</v>
      </c>
      <c r="Q49">
        <v>17254</v>
      </c>
      <c r="S49" s="123" t="s">
        <v>212</v>
      </c>
      <c r="T49">
        <v>15851</v>
      </c>
      <c r="U49">
        <v>85</v>
      </c>
      <c r="V49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14092</v>
      </c>
      <c r="G50">
        <v>464</v>
      </c>
      <c r="H50">
        <v>1051</v>
      </c>
      <c r="I50">
        <v>18681</v>
      </c>
      <c r="J50">
        <f t="shared" si="1"/>
        <v>-234</v>
      </c>
      <c r="K50" t="s">
        <v>213</v>
      </c>
      <c r="L50" s="120">
        <v>18908</v>
      </c>
      <c r="M50" s="120">
        <v>438</v>
      </c>
      <c r="N50" s="120">
        <v>1150</v>
      </c>
      <c r="O50">
        <f t="shared" si="2"/>
        <v>234</v>
      </c>
      <c r="P50" s="123" t="s">
        <v>144</v>
      </c>
      <c r="Q50">
        <v>20102</v>
      </c>
      <c r="S50" s="123" t="s">
        <v>213</v>
      </c>
      <c r="T50">
        <v>19062</v>
      </c>
      <c r="U50">
        <v>435</v>
      </c>
      <c r="V50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6635</v>
      </c>
      <c r="G51">
        <v>93</v>
      </c>
      <c r="H51">
        <v>356</v>
      </c>
      <c r="I51">
        <v>9190</v>
      </c>
      <c r="J51">
        <f t="shared" si="1"/>
        <v>64</v>
      </c>
      <c r="K51" t="s">
        <v>214</v>
      </c>
      <c r="L51" s="120">
        <v>10124</v>
      </c>
      <c r="M51" s="120">
        <v>254</v>
      </c>
      <c r="N51" s="120">
        <v>303</v>
      </c>
      <c r="O51">
        <f t="shared" si="2"/>
        <v>-64</v>
      </c>
      <c r="P51" s="123" t="s">
        <v>145</v>
      </c>
      <c r="Q51">
        <v>12723</v>
      </c>
      <c r="S51" s="123" t="s">
        <v>214</v>
      </c>
      <c r="T51">
        <v>10238</v>
      </c>
      <c r="U51">
        <v>256</v>
      </c>
      <c r="V51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11811</v>
      </c>
      <c r="G52">
        <v>332</v>
      </c>
      <c r="H52">
        <v>919</v>
      </c>
      <c r="I52">
        <v>14823</v>
      </c>
      <c r="J52">
        <f t="shared" si="1"/>
        <v>15</v>
      </c>
      <c r="K52" t="s">
        <v>215</v>
      </c>
      <c r="L52" s="120">
        <v>26297</v>
      </c>
      <c r="M52" s="120">
        <v>600</v>
      </c>
      <c r="N52" s="120">
        <v>1781</v>
      </c>
      <c r="O52">
        <f t="shared" si="2"/>
        <v>-15</v>
      </c>
      <c r="P52" s="123" t="s">
        <v>146</v>
      </c>
      <c r="Q52">
        <v>27799</v>
      </c>
      <c r="S52" s="123" t="s">
        <v>215</v>
      </c>
      <c r="T52">
        <v>26180</v>
      </c>
      <c r="U52">
        <v>597</v>
      </c>
      <c r="V52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9873</v>
      </c>
      <c r="G53">
        <v>166</v>
      </c>
      <c r="H53">
        <v>518</v>
      </c>
      <c r="I53">
        <v>11348</v>
      </c>
      <c r="J53">
        <f t="shared" si="1"/>
        <v>-363</v>
      </c>
      <c r="K53" t="s">
        <v>216</v>
      </c>
      <c r="L53" s="120">
        <v>16752</v>
      </c>
      <c r="M53" s="120">
        <v>400</v>
      </c>
      <c r="N53" s="120">
        <v>1579</v>
      </c>
      <c r="O53">
        <f t="shared" si="2"/>
        <v>363</v>
      </c>
      <c r="P53" s="123" t="s">
        <v>147</v>
      </c>
      <c r="Q53">
        <v>19811</v>
      </c>
      <c r="S53" s="123" t="s">
        <v>216</v>
      </c>
      <c r="T53">
        <v>16829</v>
      </c>
      <c r="U53">
        <v>403</v>
      </c>
      <c r="V53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4865</v>
      </c>
      <c r="G54">
        <v>35</v>
      </c>
      <c r="H54">
        <v>564</v>
      </c>
      <c r="I54">
        <v>7461</v>
      </c>
      <c r="J54">
        <f t="shared" si="1"/>
        <v>-331</v>
      </c>
      <c r="K54" t="s">
        <v>217</v>
      </c>
      <c r="L54" s="120">
        <v>6680</v>
      </c>
      <c r="M54" s="120">
        <v>93</v>
      </c>
      <c r="N54" s="120">
        <v>335</v>
      </c>
      <c r="O54">
        <f t="shared" si="2"/>
        <v>331</v>
      </c>
      <c r="P54" s="123" t="s">
        <v>148</v>
      </c>
      <c r="Q54">
        <v>9190</v>
      </c>
      <c r="S54" s="123" t="s">
        <v>217</v>
      </c>
      <c r="T54">
        <v>6606</v>
      </c>
      <c r="U54">
        <v>94</v>
      </c>
      <c r="V5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5532</v>
      </c>
      <c r="G55">
        <v>28</v>
      </c>
      <c r="H55">
        <v>347</v>
      </c>
      <c r="I55">
        <v>7007</v>
      </c>
      <c r="J55">
        <f t="shared" si="1"/>
        <v>-181</v>
      </c>
      <c r="K55" t="s">
        <v>218</v>
      </c>
      <c r="L55" s="120">
        <v>14471</v>
      </c>
      <c r="M55" s="120">
        <v>175</v>
      </c>
      <c r="N55" s="120">
        <v>637</v>
      </c>
      <c r="O55">
        <f t="shared" si="2"/>
        <v>181</v>
      </c>
      <c r="P55" s="123" t="s">
        <v>149</v>
      </c>
      <c r="Q55">
        <v>18437</v>
      </c>
      <c r="S55" s="123" t="s">
        <v>218</v>
      </c>
      <c r="T55">
        <v>14557</v>
      </c>
      <c r="U55">
        <v>172</v>
      </c>
      <c r="V55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5415</v>
      </c>
      <c r="G56">
        <v>26</v>
      </c>
      <c r="H56">
        <v>419</v>
      </c>
      <c r="I56">
        <v>7247</v>
      </c>
      <c r="J56">
        <f t="shared" si="1"/>
        <v>27</v>
      </c>
      <c r="K56" t="s">
        <v>219</v>
      </c>
      <c r="L56" s="120">
        <v>11808</v>
      </c>
      <c r="M56" s="120">
        <v>332</v>
      </c>
      <c r="N56" s="120">
        <v>922</v>
      </c>
      <c r="O56">
        <f t="shared" si="2"/>
        <v>-27</v>
      </c>
      <c r="P56" s="123" t="s">
        <v>150</v>
      </c>
      <c r="Q56">
        <v>14823</v>
      </c>
      <c r="S56" s="123" t="s">
        <v>219</v>
      </c>
      <c r="T56">
        <v>11813</v>
      </c>
      <c r="U56">
        <v>328</v>
      </c>
      <c r="V56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38025</v>
      </c>
      <c r="G57">
        <v>975</v>
      </c>
      <c r="H57">
        <v>5322</v>
      </c>
      <c r="I57">
        <v>44667</v>
      </c>
      <c r="J57">
        <f t="shared" si="1"/>
        <v>144</v>
      </c>
      <c r="K57" t="s">
        <v>220</v>
      </c>
      <c r="L57" s="120">
        <v>6049</v>
      </c>
      <c r="M57" s="120">
        <v>61</v>
      </c>
      <c r="N57" s="120">
        <v>286</v>
      </c>
      <c r="O57">
        <f t="shared" si="2"/>
        <v>-144</v>
      </c>
      <c r="P57" s="123" t="s">
        <v>151</v>
      </c>
      <c r="Q57">
        <v>6834</v>
      </c>
      <c r="S57" s="123" t="s">
        <v>220</v>
      </c>
      <c r="T57">
        <v>6043</v>
      </c>
      <c r="U57">
        <v>60</v>
      </c>
      <c r="V57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21114</v>
      </c>
      <c r="G58">
        <v>625</v>
      </c>
      <c r="H58">
        <v>628</v>
      </c>
      <c r="I58">
        <v>22601</v>
      </c>
      <c r="J58">
        <f t="shared" si="1"/>
        <v>-446</v>
      </c>
      <c r="K58" t="s">
        <v>221</v>
      </c>
      <c r="L58" s="120">
        <v>7823</v>
      </c>
      <c r="M58" s="120">
        <v>219</v>
      </c>
      <c r="N58" s="120">
        <v>232</v>
      </c>
      <c r="O58">
        <f t="shared" si="2"/>
        <v>446</v>
      </c>
      <c r="P58" s="123" t="s">
        <v>152</v>
      </c>
      <c r="Q58">
        <v>13269</v>
      </c>
      <c r="S58" s="123" t="s">
        <v>221</v>
      </c>
      <c r="T58">
        <v>7791</v>
      </c>
      <c r="U58">
        <v>193</v>
      </c>
      <c r="V58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5733</v>
      </c>
      <c r="G59">
        <v>232</v>
      </c>
      <c r="H59">
        <v>165</v>
      </c>
      <c r="I59">
        <v>7477</v>
      </c>
      <c r="J59">
        <f t="shared" si="1"/>
        <v>-309</v>
      </c>
      <c r="K59" t="s">
        <v>222</v>
      </c>
      <c r="L59" s="120">
        <v>8257</v>
      </c>
      <c r="M59" s="120">
        <v>134</v>
      </c>
      <c r="N59" s="120">
        <v>306</v>
      </c>
      <c r="O59">
        <f t="shared" si="2"/>
        <v>309</v>
      </c>
      <c r="P59" s="123" t="s">
        <v>153</v>
      </c>
      <c r="Q59">
        <v>11099</v>
      </c>
      <c r="S59" s="123" t="s">
        <v>222</v>
      </c>
      <c r="T59">
        <v>8064</v>
      </c>
      <c r="U59">
        <v>133</v>
      </c>
      <c r="V59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6913</v>
      </c>
      <c r="G60">
        <v>256</v>
      </c>
      <c r="H60">
        <v>269</v>
      </c>
      <c r="I60">
        <v>12610</v>
      </c>
      <c r="J60">
        <f t="shared" si="1"/>
        <v>-247</v>
      </c>
      <c r="K60" t="s">
        <v>223</v>
      </c>
      <c r="L60" s="120">
        <v>5427</v>
      </c>
      <c r="M60" s="120">
        <v>26</v>
      </c>
      <c r="N60" s="120">
        <v>410</v>
      </c>
      <c r="O60">
        <f t="shared" si="2"/>
        <v>247</v>
      </c>
      <c r="P60" s="123" t="s">
        <v>154</v>
      </c>
      <c r="Q60">
        <v>7247</v>
      </c>
      <c r="S60" s="123" t="s">
        <v>223</v>
      </c>
      <c r="T60">
        <v>5441</v>
      </c>
      <c r="U60">
        <v>27</v>
      </c>
      <c r="V60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20627</v>
      </c>
      <c r="G61">
        <v>521</v>
      </c>
      <c r="H61">
        <v>608</v>
      </c>
      <c r="I61">
        <v>25262</v>
      </c>
      <c r="J61">
        <f t="shared" si="1"/>
        <v>-296</v>
      </c>
      <c r="K61" t="s">
        <v>224</v>
      </c>
      <c r="L61" s="120">
        <v>14479</v>
      </c>
      <c r="M61" s="120">
        <v>309</v>
      </c>
      <c r="N61" s="120">
        <v>675</v>
      </c>
      <c r="O61">
        <f t="shared" si="2"/>
        <v>296</v>
      </c>
      <c r="P61" s="123" t="s">
        <v>155</v>
      </c>
      <c r="Q61">
        <v>17918</v>
      </c>
      <c r="S61" s="123" t="s">
        <v>224</v>
      </c>
      <c r="T61">
        <v>14542</v>
      </c>
      <c r="U61">
        <v>318</v>
      </c>
      <c r="V61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7805</v>
      </c>
      <c r="G62">
        <v>219</v>
      </c>
      <c r="H62">
        <v>229</v>
      </c>
      <c r="I62">
        <v>13269</v>
      </c>
      <c r="J62">
        <f t="shared" si="1"/>
        <v>-92</v>
      </c>
      <c r="K62" t="s">
        <v>225</v>
      </c>
      <c r="L62" s="120">
        <v>7985</v>
      </c>
      <c r="M62" s="120">
        <v>52</v>
      </c>
      <c r="N62" s="120">
        <v>824</v>
      </c>
      <c r="O62">
        <f t="shared" si="2"/>
        <v>92</v>
      </c>
      <c r="P62" s="123" t="s">
        <v>156</v>
      </c>
      <c r="Q62">
        <v>13348</v>
      </c>
      <c r="S62" s="123" t="s">
        <v>225</v>
      </c>
      <c r="T62">
        <v>7919</v>
      </c>
      <c r="U62">
        <v>50</v>
      </c>
      <c r="V62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34380</v>
      </c>
      <c r="G63">
        <v>950</v>
      </c>
      <c r="H63">
        <v>1226</v>
      </c>
      <c r="I63">
        <v>56653</v>
      </c>
      <c r="J63">
        <f t="shared" si="1"/>
        <v>-756</v>
      </c>
      <c r="K63" t="s">
        <v>226</v>
      </c>
      <c r="L63" s="120">
        <v>160140</v>
      </c>
      <c r="M63" s="120">
        <v>4772</v>
      </c>
      <c r="N63" s="120">
        <v>25241</v>
      </c>
      <c r="O63">
        <f t="shared" si="2"/>
        <v>756</v>
      </c>
      <c r="P63" s="123" t="s">
        <v>157</v>
      </c>
      <c r="Q63">
        <v>257631</v>
      </c>
      <c r="S63" s="123" t="s">
        <v>226</v>
      </c>
      <c r="T63">
        <v>158544</v>
      </c>
      <c r="U63">
        <v>4782</v>
      </c>
      <c r="V63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7751</v>
      </c>
      <c r="G64">
        <v>130</v>
      </c>
      <c r="H64">
        <v>207</v>
      </c>
      <c r="I64">
        <v>25601</v>
      </c>
      <c r="J64">
        <f t="shared" si="1"/>
        <v>-411</v>
      </c>
      <c r="K64" t="s">
        <v>227</v>
      </c>
      <c r="L64" s="120">
        <v>37952</v>
      </c>
      <c r="M64" s="120">
        <v>975</v>
      </c>
      <c r="N64" s="120">
        <v>5250</v>
      </c>
      <c r="O64">
        <f t="shared" si="2"/>
        <v>411</v>
      </c>
      <c r="P64" s="123" t="s">
        <v>158</v>
      </c>
      <c r="Q64">
        <v>44667</v>
      </c>
      <c r="S64" s="123" t="s">
        <v>227</v>
      </c>
      <c r="T64">
        <v>37694</v>
      </c>
      <c r="U64">
        <v>981</v>
      </c>
      <c r="V6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10118</v>
      </c>
      <c r="G65">
        <v>254</v>
      </c>
      <c r="H65">
        <v>303</v>
      </c>
      <c r="I65">
        <v>12723</v>
      </c>
      <c r="J65">
        <f t="shared" si="1"/>
        <v>-264</v>
      </c>
      <c r="K65" t="s">
        <v>228</v>
      </c>
      <c r="L65" s="120">
        <v>8472</v>
      </c>
      <c r="M65" s="120">
        <v>58</v>
      </c>
      <c r="N65" s="120">
        <v>756</v>
      </c>
      <c r="O65">
        <f t="shared" si="2"/>
        <v>264</v>
      </c>
      <c r="P65" s="123" t="s">
        <v>159</v>
      </c>
      <c r="Q65">
        <v>10980</v>
      </c>
      <c r="S65" s="123" t="s">
        <v>228</v>
      </c>
      <c r="T65">
        <v>8420</v>
      </c>
      <c r="U65">
        <v>54</v>
      </c>
      <c r="V65">
        <v>888</v>
      </c>
    </row>
    <row r="66" spans="11:14" ht="15">
      <c r="K66" t="s">
        <v>242</v>
      </c>
      <c r="L66">
        <v>1187891</v>
      </c>
      <c r="M66">
        <v>33368</v>
      </c>
      <c r="N66">
        <v>263752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2023-08-14T20:04:38Z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