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<sst xmlns="http://schemas.openxmlformats.org/spreadsheetml/2006/main" count="754" uniqueCount="253">
  <si>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</si>
  <si>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</si>
  <si>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</si>
  <si>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</si>
  <si>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</si>
  <si>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</si>
  <si>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</si>
  <si>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</si>
  <si>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</si>
  <si>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</si>
  <si>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</si>
  <si>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</si>
  <si>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</si>
  <si>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</si>
  <si>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</si>
  <si>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</si>
  <si>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</si>
  <si>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</si>
  <si>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</si>
  <si>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</si>
  <si>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</si>
  <si>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</si>
  <si>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</si>
  <si>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</si>
  <si>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</si>
  <si>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</si>
  <si>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</si>
  <si>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</si>
  <si>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</si>
  <si>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</si>
  <si>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</si>
  <si>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</si>
  <si>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</si>
  <si>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</si>
  <si>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</si>
  <si>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</si>
  <si>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</si>
  <si>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</si>
  <si>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</si>
  <si>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</si>
  <si>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</si>
  <si>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</si>
  <si>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</si>
  <si>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</si>
  <si>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</si>
  <si>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</si>
  <si>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</si>
  <si>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</si>
  <si>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</si>
  <si>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</si>
  <si>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</si>
  <si>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</si>
  <si>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</si>
  <si>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</si>
  <si>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</si>
  <si>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</si>
  <si>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</si>
  <si>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</si>
  <si>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</si>
  <si>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</si>
  <si>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</si>
  <si>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</si>
  <si>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</si>
  <si>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</si>
  <si>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</si>
  <si>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</si>
  <si>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</si>
  <si>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</si>
  <si>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</si>
  <si>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</si>
  <si>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</si>
  <si>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</si>
  <si>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</si>
  <si>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</si>
  <si>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</si>
  <si>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</si>
  <si>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</si>
  <si>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</si>
  <si>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</si>
  <si>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</si>
  <si>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</si>
  <si>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</si>
  <si>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</si>
  <si>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</si>
  <si>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</si>
  <si>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</si>
  <si>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</si>
  <si>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</si>
  <si>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</si>
  <si>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</si>
  <si>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</si>
  <si>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</si>
  <si>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</si>
  <si>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</si>
  <si>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</si>
  <si>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</si>
  <si>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</si>
  <si>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</si>
  <si>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</si>
  <si>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</si>
  <si>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</si>
  <si>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</si>
  <si>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</si>
  <si>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</si>
  <si>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</si>
  <si>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</si>
  <si>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</si>
  <si>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</si>
  <si>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</si>
  <si>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</si>
  <si>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</si>
  <si>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</si>
  <si>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</si>
  <si>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</si>
  <si>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</si>
  <si>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</si>
  <si>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</si>
  <si>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</si>
  <si>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</si>
  <si>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</si>
  <si>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</si>
  <si>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</si>
  <si>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</si>
  <si>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</si>
  <si>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</si>
  <si>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</si>
  <si>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</si>
  <si>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</si>
  <si>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</si>
  <si>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</si>
  <si>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</si>
  <si>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</si>
  <si>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</si>
  <si>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</si>
  <si>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</si>
  <si>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</si>
  <si>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</si>
  <si>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</si>
  <si>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</si>
  <si>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</si>
  <si>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</si>
  <si>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</si>
  <si>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</si>
  <si>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</si>
  <si>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</si>
  <si>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</si>
  <si>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</si>
  <si>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</si>
  <si>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</si>
  <si>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</si>
  <si>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</si>
  <si>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</si>
  <si>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</si>
  <si>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</si>
  <si>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</si>
  <si>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</si>
  <si>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</si>
  <si>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</si>
  <si>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</si>
  <si>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</si>
  <si>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</si>
  <si>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</si>
  <si>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</si>
  <si>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</si>
  <si>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</si>
  <si>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</si>
  <si>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</si>
  <si>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</si>
  <si>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</si>
  <si>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</si>
  <si>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</si>
  <si>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</si>
  <si>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</si>
  <si>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</si>
  <si>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</si>
  <si>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</si>
  <si>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</si>
  <si>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</si>
  <si>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</si>
  <si>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</si>
  <si>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</si>
  <si>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</si>
  <si>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</si>
  <si>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</si>
  <si>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</si>
  <si>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</si>
  <si>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</si>
  <si>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</si>
  <si>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</si>
  <si>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</si>
  <si>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</si>
  <si>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</si>
  <si>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</si>
  <si>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</si>
  <si>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</si>
  <si>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</si>
  <si>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</si>
  <si>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</si>
  <si>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</si>
  <si>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</si>
  <si>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</si>
  <si>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</si>
  <si>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</si>
  <si>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</si>
  <si>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</si>
  <si>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</si>
  <si>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</si>
  <si>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</si>
  <si>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</si>
  <si>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</si>
  <si>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</si>
  <si>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</si>
  <si>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</si>
  <si>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</si>
  <si>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</si>
  <si>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</si>
  <si>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</si>
  <si>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</si>
  <si>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</si>
  <si>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</si>
  <si>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</si>
  <si>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</si>
  <si>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</si>
  <si>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</si>
  <si>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</si>
  <si>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</si>
  <si>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</si>
  <si>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</si>
  <si>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</si>
  <si>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</si>
  <si>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</si>
  <si>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</si>
  <si>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</si>
  <si>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</si>
  <si>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</si>
  <si>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</si>
  <si>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</si>
  <si>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</si>
  <si>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</si>
  <si>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</si>
  <si>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</si>
  <si>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</si>
  <si>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</si>
  <si>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</si>
  <si>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</si>
  <si>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</si>
  <si>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</si>
  <si>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</si>
  <si>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</si>
  <si>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</si>
  <si>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REG SUBS Mar2023</t>
  </si>
  <si>
    <t>CONTRIB Mar2023</t>
  </si>
  <si>
    <t>EXCEPCION Mar2023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</si>
</sst>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246</v>
      </c>
      <c r="G2" s="71" t="s">
        <v>236</v>
      </c>
      <c r="H2" s="72" t="s">
        <v>160</v>
      </c>
      <c r="I2" s="73" t="s">
        <v>250</v>
      </c>
      <c r="J2" s="73" t="s">
        <v>243</v>
      </c>
      <c r="K2" s="70" t="s">
        <v>160</v>
      </c>
      <c r="L2" s="71" t="s">
        <v>251</v>
      </c>
      <c r="M2" s="30" t="s">
        <v>244</v>
      </c>
      <c r="N2" s="72" t="s">
        <v>160</v>
      </c>
      <c r="O2" s="73" t="s">
        <v>252</v>
      </c>
      <c r="P2" s="73" t="s">
        <v>245</v>
      </c>
      <c r="Q2" s="70" t="s">
        <v>160</v>
      </c>
      <c r="R2" s="71" t="s">
        <v>247</v>
      </c>
      <c r="S2" s="30" t="s">
        <v>239</v>
      </c>
      <c r="T2" s="72" t="s">
        <v>160</v>
      </c>
      <c r="U2" s="73" t="s">
        <v>248</v>
      </c>
      <c r="V2" s="30" t="s">
        <v>240</v>
      </c>
      <c r="W2" s="70" t="s">
        <v>160</v>
      </c>
      <c r="X2" s="74" t="s">
        <v>249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4835</v>
      </c>
      <c r="J3" s="4">
        <v>4832</v>
      </c>
      <c r="K3" s="81">
        <f>(I3/J3)-1</f>
        <v>0.0006208609271523002</v>
      </c>
      <c r="L3" s="78">
        <v>229</v>
      </c>
      <c r="M3" s="4">
        <v>241</v>
      </c>
      <c r="N3" s="79">
        <f>(L3/M3)-1</f>
        <v>-0.049792531120331995</v>
      </c>
      <c r="O3" s="82">
        <v>76</v>
      </c>
      <c r="P3" s="5">
        <v>76</v>
      </c>
      <c r="Q3" s="81">
        <f aca="true" t="shared" si="0" ref="Q3:Q8">(O3/P3)-1</f>
        <v>0</v>
      </c>
      <c r="R3" s="83">
        <f aca="true" t="shared" si="1" ref="R3:S34">I3+L3+O3</f>
        <v>5140</v>
      </c>
      <c r="S3" s="83">
        <f t="shared" si="1"/>
        <v>5149</v>
      </c>
      <c r="T3" s="79">
        <f>(R3/S3)-1</f>
        <v>-0.0017479122159642646</v>
      </c>
      <c r="U3" s="84">
        <f>IF((R3/F3)&gt;1,1,R3/F3)</f>
        <v>0.9237958303378864</v>
      </c>
      <c r="V3" s="23">
        <v>0.9264123785534365</v>
      </c>
      <c r="W3" s="81">
        <f>(U3/V3)-1</f>
        <v>-0.002824388227233965</v>
      </c>
      <c r="X3" s="104">
        <f>SUM(U3:U5)/3</f>
        <v>0.8999071964717603</v>
      </c>
      <c r="Y3" s="105">
        <f>SUM(V3:V5)/3</f>
        <v>0.8991583266775933</v>
      </c>
      <c r="Z3" s="106">
        <f>(X3/Y3)-1</f>
        <v>0.0008328564302286789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26297</v>
      </c>
      <c r="J4" s="9">
        <v>26163</v>
      </c>
      <c r="K4" s="51">
        <f aca="true" t="shared" si="3" ref="K4:K66">(I4/J4)-1</f>
        <v>0.005121736803883392</v>
      </c>
      <c r="L4" s="48">
        <v>1773</v>
      </c>
      <c r="M4" s="9">
        <v>1829</v>
      </c>
      <c r="N4" s="33">
        <f aca="true" t="shared" si="4" ref="N4:N66">(L4/M4)-1</f>
        <v>-0.030617823947512335</v>
      </c>
      <c r="O4" s="54">
        <v>592</v>
      </c>
      <c r="P4" s="10">
        <v>598</v>
      </c>
      <c r="Q4" s="51">
        <f t="shared" si="0"/>
        <v>-0.010033444816053505</v>
      </c>
      <c r="R4" s="59">
        <f t="shared" si="1"/>
        <v>28662</v>
      </c>
      <c r="S4" s="10">
        <f t="shared" si="1"/>
        <v>28590</v>
      </c>
      <c r="T4" s="33">
        <f>(R4/S4)-1</f>
        <v>0.002518363064008433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8175</v>
      </c>
      <c r="J5" s="14">
        <v>8080</v>
      </c>
      <c r="K5" s="52">
        <f t="shared" si="3"/>
        <v>0.011757425742574323</v>
      </c>
      <c r="L5" s="49">
        <v>305</v>
      </c>
      <c r="M5" s="14">
        <v>334</v>
      </c>
      <c r="N5" s="34">
        <f t="shared" si="4"/>
        <v>-0.08682634730538918</v>
      </c>
      <c r="O5" s="55">
        <v>132</v>
      </c>
      <c r="P5" s="15">
        <v>134</v>
      </c>
      <c r="Q5" s="52">
        <f t="shared" si="0"/>
        <v>-0.014925373134328401</v>
      </c>
      <c r="R5" s="60">
        <f t="shared" si="1"/>
        <v>8612</v>
      </c>
      <c r="S5" s="15">
        <f t="shared" si="1"/>
        <v>8548</v>
      </c>
      <c r="T5" s="34">
        <f aca="true" t="shared" si="6" ref="T5:T68">(R5/S5)-1</f>
        <v>0.007487131492746935</v>
      </c>
      <c r="U5" s="58">
        <f aca="true" t="shared" si="7" ref="U5:U66">IF((R5/F5)&gt;1,1,R5/F5)</f>
        <v>0.7759257590773944</v>
      </c>
      <c r="V5" s="24">
        <v>0.7710626014793434</v>
      </c>
      <c r="W5" s="52">
        <f t="shared" si="5"/>
        <v>0.006307085298548509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242397</v>
      </c>
      <c r="J6" s="4">
        <v>238274</v>
      </c>
      <c r="K6" s="81">
        <f t="shared" si="3"/>
        <v>0.017303608450775165</v>
      </c>
      <c r="L6" s="78">
        <v>172921</v>
      </c>
      <c r="M6" s="4">
        <v>177730</v>
      </c>
      <c r="N6" s="79">
        <f t="shared" si="4"/>
        <v>-0.027057896809767668</v>
      </c>
      <c r="O6" s="82">
        <v>13796</v>
      </c>
      <c r="P6" s="5">
        <v>13866</v>
      </c>
      <c r="Q6" s="81">
        <f t="shared" si="0"/>
        <v>-0.005048319630751474</v>
      </c>
      <c r="R6" s="83">
        <f t="shared" si="1"/>
        <v>429114</v>
      </c>
      <c r="S6" s="5">
        <f t="shared" si="1"/>
        <v>429870</v>
      </c>
      <c r="T6" s="79">
        <f t="shared" si="6"/>
        <v>-0.0017586712261846715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0.8035386820847377</v>
      </c>
      <c r="Y6" s="105">
        <f>SUM(V6:V11)/6</f>
        <v>0.8049459050618385</v>
      </c>
      <c r="Z6" s="106">
        <f>(X6/Y6)-1</f>
        <v>-0.00174822055525925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9515</v>
      </c>
      <c r="J7" s="9">
        <v>9423</v>
      </c>
      <c r="K7" s="51">
        <f t="shared" si="3"/>
        <v>0.009763345006897906</v>
      </c>
      <c r="L7" s="48">
        <v>1090</v>
      </c>
      <c r="M7" s="9">
        <v>1174</v>
      </c>
      <c r="N7" s="33">
        <f t="shared" si="4"/>
        <v>-0.07155025553662686</v>
      </c>
      <c r="O7" s="54">
        <v>22</v>
      </c>
      <c r="P7" s="10">
        <v>25</v>
      </c>
      <c r="Q7" s="51">
        <f t="shared" si="0"/>
        <v>-0.12</v>
      </c>
      <c r="R7" s="59">
        <f t="shared" si="1"/>
        <v>10627</v>
      </c>
      <c r="S7" s="10">
        <f t="shared" si="1"/>
        <v>10622</v>
      </c>
      <c r="T7" s="33">
        <f t="shared" si="6"/>
        <v>0.00047072114479385085</v>
      </c>
      <c r="U7" s="57">
        <f t="shared" si="7"/>
        <v>0.6930350854310682</v>
      </c>
      <c r="V7" s="22">
        <v>0.6935231130843562</v>
      </c>
      <c r="W7" s="51">
        <f t="shared" si="5"/>
        <v>-0.0007036934228732417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7666</v>
      </c>
      <c r="J8" s="9">
        <v>7657</v>
      </c>
      <c r="K8" s="51">
        <f t="shared" si="3"/>
        <v>0.001175395063340634</v>
      </c>
      <c r="L8" s="48">
        <v>462</v>
      </c>
      <c r="M8" s="9">
        <v>496</v>
      </c>
      <c r="N8" s="33">
        <f t="shared" si="4"/>
        <v>-0.06854838709677424</v>
      </c>
      <c r="O8" s="54">
        <v>38</v>
      </c>
      <c r="P8" s="10">
        <v>38</v>
      </c>
      <c r="Q8" s="51">
        <f t="shared" si="0"/>
        <v>0</v>
      </c>
      <c r="R8" s="59">
        <f t="shared" si="1"/>
        <v>8166</v>
      </c>
      <c r="S8" s="10">
        <f t="shared" si="1"/>
        <v>8191</v>
      </c>
      <c r="T8" s="33">
        <f t="shared" si="6"/>
        <v>-0.0030521303870101324</v>
      </c>
      <c r="U8" s="57">
        <f t="shared" si="7"/>
        <v>0.8222736884503071</v>
      </c>
      <c r="V8" s="22">
        <v>0.8257056451612903</v>
      </c>
      <c r="W8" s="51">
        <f t="shared" si="5"/>
        <v>-0.004156392451831636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3043</v>
      </c>
      <c r="J9" s="9">
        <v>3014</v>
      </c>
      <c r="K9" s="51">
        <f t="shared" si="3"/>
        <v>0.009621765096217594</v>
      </c>
      <c r="L9" s="48">
        <v>411</v>
      </c>
      <c r="M9" s="9">
        <v>436</v>
      </c>
      <c r="N9" s="33">
        <f t="shared" si="4"/>
        <v>-0.05733944954128445</v>
      </c>
      <c r="O9" s="54">
        <v>6</v>
      </c>
      <c r="P9" s="10">
        <v>6</v>
      </c>
      <c r="Q9" s="51">
        <v>0</v>
      </c>
      <c r="R9" s="59">
        <f t="shared" si="1"/>
        <v>3460</v>
      </c>
      <c r="S9" s="10">
        <f t="shared" si="1"/>
        <v>3456</v>
      </c>
      <c r="T9" s="33">
        <f t="shared" si="6"/>
        <v>0.0011574074074074403</v>
      </c>
      <c r="U9" s="57">
        <f t="shared" si="7"/>
        <v>0.7944890929965557</v>
      </c>
      <c r="V9" s="22">
        <v>0.7944827586206896</v>
      </c>
      <c r="W9" s="51">
        <f t="shared" si="5"/>
        <v>7.972955734292242E-06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8023</v>
      </c>
      <c r="J10" s="9">
        <v>7930</v>
      </c>
      <c r="K10" s="51">
        <f t="shared" si="3"/>
        <v>0.011727616645649475</v>
      </c>
      <c r="L10" s="48">
        <v>784</v>
      </c>
      <c r="M10" s="9">
        <v>881</v>
      </c>
      <c r="N10" s="33">
        <f t="shared" si="4"/>
        <v>-0.11010215664018164</v>
      </c>
      <c r="O10" s="54">
        <v>51</v>
      </c>
      <c r="P10" s="10">
        <v>50</v>
      </c>
      <c r="Q10" s="51">
        <f aca="true" t="shared" si="8" ref="Q10:Q29">(O10/P10)-1</f>
        <v>0.020000000000000018</v>
      </c>
      <c r="R10" s="59">
        <f t="shared" si="1"/>
        <v>8858</v>
      </c>
      <c r="S10" s="10">
        <f t="shared" si="1"/>
        <v>8861</v>
      </c>
      <c r="T10" s="33">
        <f t="shared" si="6"/>
        <v>-0.0003385622390249532</v>
      </c>
      <c r="U10" s="57">
        <f t="shared" si="7"/>
        <v>0.6636200179802217</v>
      </c>
      <c r="V10" s="22">
        <v>0.6645916147903698</v>
      </c>
      <c r="W10" s="51">
        <f t="shared" si="5"/>
        <v>-0.001461945634770756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8487</v>
      </c>
      <c r="J11" s="14">
        <v>8413</v>
      </c>
      <c r="K11" s="52">
        <f t="shared" si="3"/>
        <v>0.008795911089979791</v>
      </c>
      <c r="L11" s="49">
        <v>771</v>
      </c>
      <c r="M11" s="14">
        <v>873</v>
      </c>
      <c r="N11" s="34">
        <f t="shared" si="4"/>
        <v>-0.11683848797250862</v>
      </c>
      <c r="O11" s="55">
        <v>51</v>
      </c>
      <c r="P11" s="15">
        <v>51</v>
      </c>
      <c r="Q11" s="52">
        <f t="shared" si="8"/>
        <v>0</v>
      </c>
      <c r="R11" s="60">
        <f t="shared" si="1"/>
        <v>9309</v>
      </c>
      <c r="S11" s="15">
        <f t="shared" si="1"/>
        <v>9337</v>
      </c>
      <c r="T11" s="34">
        <f t="shared" si="6"/>
        <v>-0.002998821891399772</v>
      </c>
      <c r="U11" s="58">
        <f t="shared" si="7"/>
        <v>0.8478142076502733</v>
      </c>
      <c r="V11" s="24">
        <v>0.8513722987143247</v>
      </c>
      <c r="W11" s="52">
        <f t="shared" si="5"/>
        <v>-0.004179242229779612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7464</v>
      </c>
      <c r="J12" s="41">
        <v>7435</v>
      </c>
      <c r="K12" s="50">
        <f t="shared" si="3"/>
        <v>0.0039004707464693755</v>
      </c>
      <c r="L12" s="75">
        <v>246</v>
      </c>
      <c r="M12" s="41">
        <v>268</v>
      </c>
      <c r="N12" s="44">
        <f t="shared" si="4"/>
        <v>-0.08208955223880599</v>
      </c>
      <c r="O12" s="53">
        <v>104</v>
      </c>
      <c r="P12" s="42">
        <v>106</v>
      </c>
      <c r="Q12" s="50">
        <f t="shared" si="8"/>
        <v>-0.018867924528301883</v>
      </c>
      <c r="R12" s="76">
        <f t="shared" si="1"/>
        <v>7814</v>
      </c>
      <c r="S12" s="42">
        <f t="shared" si="1"/>
        <v>7809</v>
      </c>
      <c r="T12" s="44">
        <f t="shared" si="6"/>
        <v>0.0006402868485080315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0.8884035389949683</v>
      </c>
      <c r="Y12" s="114">
        <f>SUM(V12:V16)/5</f>
        <v>0.8888380068729532</v>
      </c>
      <c r="Z12" s="106">
        <f>(X12/Y12)-1</f>
        <v>-0.0004888043430022471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7150</v>
      </c>
      <c r="J13" s="9">
        <v>7152</v>
      </c>
      <c r="K13" s="51">
        <f t="shared" si="3"/>
        <v>-0.0002796420581655523</v>
      </c>
      <c r="L13" s="48">
        <v>233</v>
      </c>
      <c r="M13" s="9">
        <v>232</v>
      </c>
      <c r="N13" s="33">
        <f t="shared" si="4"/>
        <v>0.004310344827586299</v>
      </c>
      <c r="O13" s="54">
        <v>85</v>
      </c>
      <c r="P13" s="10">
        <v>92</v>
      </c>
      <c r="Q13" s="51">
        <f t="shared" si="8"/>
        <v>-0.07608695652173914</v>
      </c>
      <c r="R13" s="59">
        <f t="shared" si="1"/>
        <v>7468</v>
      </c>
      <c r="S13" s="10">
        <f t="shared" si="1"/>
        <v>7476</v>
      </c>
      <c r="T13" s="33">
        <f t="shared" si="6"/>
        <v>-0.0010700909577313622</v>
      </c>
      <c r="U13" s="57">
        <f t="shared" si="7"/>
        <v>0.617853892611897</v>
      </c>
      <c r="V13" s="22">
        <v>0.6192842942345924</v>
      </c>
      <c r="W13" s="51">
        <f t="shared" si="5"/>
        <v>-0.0023097657021372564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8794</v>
      </c>
      <c r="J14" s="9">
        <v>8788</v>
      </c>
      <c r="K14" s="51">
        <f t="shared" si="3"/>
        <v>0.000682749203459343</v>
      </c>
      <c r="L14" s="48">
        <v>235</v>
      </c>
      <c r="M14" s="9">
        <v>241</v>
      </c>
      <c r="N14" s="33">
        <f t="shared" si="4"/>
        <v>-0.024896265560165998</v>
      </c>
      <c r="O14" s="54">
        <v>195</v>
      </c>
      <c r="P14" s="10">
        <v>198</v>
      </c>
      <c r="Q14" s="51">
        <f t="shared" si="8"/>
        <v>-0.015151515151515138</v>
      </c>
      <c r="R14" s="59">
        <f t="shared" si="1"/>
        <v>9224</v>
      </c>
      <c r="S14" s="10">
        <f t="shared" si="1"/>
        <v>9227</v>
      </c>
      <c r="T14" s="33">
        <f t="shared" si="6"/>
        <v>-0.0003251327625447553</v>
      </c>
      <c r="U14" s="57">
        <f t="shared" si="7"/>
        <v>0.9617349598582003</v>
      </c>
      <c r="V14" s="22">
        <v>0.96325294915962</v>
      </c>
      <c r="W14" s="51">
        <f t="shared" si="5"/>
        <v>-0.0015758989398828582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13094</v>
      </c>
      <c r="J15" s="9">
        <v>13005</v>
      </c>
      <c r="K15" s="51">
        <f t="shared" si="3"/>
        <v>0.006843521722414536</v>
      </c>
      <c r="L15" s="48">
        <v>309</v>
      </c>
      <c r="M15" s="9">
        <v>301</v>
      </c>
      <c r="N15" s="33">
        <f t="shared" si="4"/>
        <v>0.02657807308970095</v>
      </c>
      <c r="O15" s="54">
        <v>156</v>
      </c>
      <c r="P15" s="10">
        <v>167</v>
      </c>
      <c r="Q15" s="51">
        <f t="shared" si="8"/>
        <v>-0.06586826347305386</v>
      </c>
      <c r="R15" s="59">
        <f t="shared" si="1"/>
        <v>13559</v>
      </c>
      <c r="S15" s="10">
        <f t="shared" si="1"/>
        <v>13473</v>
      </c>
      <c r="T15" s="33">
        <f t="shared" si="6"/>
        <v>0.00638313664365775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14539</v>
      </c>
      <c r="J16" s="90">
        <v>14499</v>
      </c>
      <c r="K16" s="93">
        <f t="shared" si="3"/>
        <v>0.002758810952479429</v>
      </c>
      <c r="L16" s="89">
        <v>603</v>
      </c>
      <c r="M16" s="90">
        <v>608</v>
      </c>
      <c r="N16" s="91">
        <f t="shared" si="4"/>
        <v>-0.008223684210526327</v>
      </c>
      <c r="O16" s="94">
        <v>311</v>
      </c>
      <c r="P16" s="95">
        <v>314</v>
      </c>
      <c r="Q16" s="93">
        <f t="shared" si="8"/>
        <v>-0.009554140127388533</v>
      </c>
      <c r="R16" s="96">
        <f t="shared" si="1"/>
        <v>15453</v>
      </c>
      <c r="S16" s="95">
        <f t="shared" si="1"/>
        <v>15421</v>
      </c>
      <c r="T16" s="91">
        <f t="shared" si="6"/>
        <v>0.002075092406458756</v>
      </c>
      <c r="U16" s="97">
        <f t="shared" si="7"/>
        <v>0.8624288425047438</v>
      </c>
      <c r="V16" s="98">
        <v>0.8616527909705537</v>
      </c>
      <c r="W16" s="93">
        <f t="shared" si="5"/>
        <v>0.0009006545818948108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6926</v>
      </c>
      <c r="J17" s="4">
        <v>6911</v>
      </c>
      <c r="K17" s="81">
        <f t="shared" si="3"/>
        <v>0.0021704529011721263</v>
      </c>
      <c r="L17" s="78">
        <v>610</v>
      </c>
      <c r="M17" s="4">
        <v>640</v>
      </c>
      <c r="N17" s="79">
        <f t="shared" si="4"/>
        <v>-0.046875</v>
      </c>
      <c r="O17" s="82">
        <v>23</v>
      </c>
      <c r="P17" s="5">
        <v>22</v>
      </c>
      <c r="Q17" s="81">
        <v>0</v>
      </c>
      <c r="R17" s="83">
        <f t="shared" si="1"/>
        <v>7559</v>
      </c>
      <c r="S17" s="5">
        <f t="shared" si="1"/>
        <v>7573</v>
      </c>
      <c r="T17" s="79">
        <f t="shared" si="6"/>
        <v>-0.001848672916941796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0.9311842126217225</v>
      </c>
      <c r="Y17" s="105">
        <f>SUM(V17:V29)/13</f>
        <v>0.9317162831304302</v>
      </c>
      <c r="Z17" s="106">
        <f>(X17/Y17)-1</f>
        <v>-0.0005710649457795203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5871</v>
      </c>
      <c r="J18" s="9">
        <v>5808</v>
      </c>
      <c r="K18" s="51">
        <f t="shared" si="3"/>
        <v>0.010847107438016534</v>
      </c>
      <c r="L18" s="48">
        <v>509</v>
      </c>
      <c r="M18" s="9">
        <v>577</v>
      </c>
      <c r="N18" s="33">
        <f t="shared" si="4"/>
        <v>-0.11785095320623917</v>
      </c>
      <c r="O18" s="54">
        <v>46</v>
      </c>
      <c r="P18" s="10">
        <v>48</v>
      </c>
      <c r="Q18" s="51">
        <f t="shared" si="8"/>
        <v>-0.04166666666666663</v>
      </c>
      <c r="R18" s="59">
        <f t="shared" si="1"/>
        <v>6426</v>
      </c>
      <c r="S18" s="10">
        <f t="shared" si="1"/>
        <v>6433</v>
      </c>
      <c r="T18" s="33">
        <f t="shared" si="6"/>
        <v>-0.0010881392818280489</v>
      </c>
      <c r="U18" s="57">
        <f t="shared" si="7"/>
        <v>0.886222589987588</v>
      </c>
      <c r="V18" s="22">
        <v>0.888290527478597</v>
      </c>
      <c r="W18" s="51">
        <f t="shared" si="5"/>
        <v>-0.0023279967837537274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13513</v>
      </c>
      <c r="J19" s="9">
        <v>13480</v>
      </c>
      <c r="K19" s="51">
        <f t="shared" si="3"/>
        <v>0.0024480712166172758</v>
      </c>
      <c r="L19" s="48">
        <v>538</v>
      </c>
      <c r="M19" s="9">
        <v>572</v>
      </c>
      <c r="N19" s="33">
        <f t="shared" si="4"/>
        <v>-0.05944055944055948</v>
      </c>
      <c r="O19" s="54">
        <v>124</v>
      </c>
      <c r="P19" s="10">
        <v>129</v>
      </c>
      <c r="Q19" s="51">
        <f t="shared" si="8"/>
        <v>-0.03875968992248058</v>
      </c>
      <c r="R19" s="59">
        <f t="shared" si="1"/>
        <v>14175</v>
      </c>
      <c r="S19" s="10">
        <f t="shared" si="1"/>
        <v>14181</v>
      </c>
      <c r="T19" s="33">
        <f t="shared" si="6"/>
        <v>-0.0004231013327692379</v>
      </c>
      <c r="U19" s="57">
        <f t="shared" si="7"/>
        <v>0.9139854278161068</v>
      </c>
      <c r="V19" s="22">
        <v>0.9154938670109748</v>
      </c>
      <c r="W19" s="51">
        <f t="shared" si="5"/>
        <v>-0.0016476780994644225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8901</v>
      </c>
      <c r="J20" s="9">
        <v>8875</v>
      </c>
      <c r="K20" s="51">
        <f t="shared" si="3"/>
        <v>0.002929577464788835</v>
      </c>
      <c r="L20" s="48">
        <v>364</v>
      </c>
      <c r="M20" s="9">
        <v>392</v>
      </c>
      <c r="N20" s="33">
        <f t="shared" si="4"/>
        <v>-0.0714285714285714</v>
      </c>
      <c r="O20" s="54">
        <v>63</v>
      </c>
      <c r="P20" s="10">
        <v>63</v>
      </c>
      <c r="Q20" s="51">
        <f t="shared" si="8"/>
        <v>0</v>
      </c>
      <c r="R20" s="59">
        <f t="shared" si="1"/>
        <v>9328</v>
      </c>
      <c r="S20" s="10">
        <f t="shared" si="1"/>
        <v>9330</v>
      </c>
      <c r="T20" s="33">
        <f t="shared" si="6"/>
        <v>-0.0002143622722400318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31353</v>
      </c>
      <c r="J21" s="9">
        <v>31163</v>
      </c>
      <c r="K21" s="51">
        <f t="shared" si="3"/>
        <v>0.00609697397554787</v>
      </c>
      <c r="L21" s="48">
        <v>1854</v>
      </c>
      <c r="M21" s="9">
        <v>1987</v>
      </c>
      <c r="N21" s="33">
        <f t="shared" si="4"/>
        <v>-0.06693507800704579</v>
      </c>
      <c r="O21" s="54">
        <v>549</v>
      </c>
      <c r="P21" s="10">
        <v>547</v>
      </c>
      <c r="Q21" s="51">
        <f t="shared" si="8"/>
        <v>0.003656307129798808</v>
      </c>
      <c r="R21" s="59">
        <f t="shared" si="1"/>
        <v>33756</v>
      </c>
      <c r="S21" s="10">
        <f t="shared" si="1"/>
        <v>33697</v>
      </c>
      <c r="T21" s="33">
        <f t="shared" si="6"/>
        <v>0.0017508977060272102</v>
      </c>
      <c r="U21" s="57">
        <f t="shared" si="7"/>
        <v>0.9094730035564177</v>
      </c>
      <c r="V21" s="22">
        <v>0.908960940871817</v>
      </c>
      <c r="W21" s="51">
        <f t="shared" si="5"/>
        <v>0.0005633494923440452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5443</v>
      </c>
      <c r="J22" s="9">
        <v>5400</v>
      </c>
      <c r="K22" s="51">
        <f t="shared" si="3"/>
        <v>0.00796296296296295</v>
      </c>
      <c r="L22" s="48">
        <v>446</v>
      </c>
      <c r="M22" s="9">
        <v>486</v>
      </c>
      <c r="N22" s="33">
        <f t="shared" si="4"/>
        <v>-0.08230452674897115</v>
      </c>
      <c r="O22" s="54">
        <v>43</v>
      </c>
      <c r="P22" s="10">
        <v>42</v>
      </c>
      <c r="Q22" s="51">
        <f t="shared" si="8"/>
        <v>0.023809523809523725</v>
      </c>
      <c r="R22" s="59">
        <f t="shared" si="1"/>
        <v>5932</v>
      </c>
      <c r="S22" s="10">
        <f t="shared" si="1"/>
        <v>5928</v>
      </c>
      <c r="T22" s="33">
        <f t="shared" si="6"/>
        <v>0.0006747638326585204</v>
      </c>
      <c r="U22" s="57">
        <f t="shared" si="7"/>
        <v>0.8296503496503497</v>
      </c>
      <c r="V22" s="22">
        <v>0.8301358353171825</v>
      </c>
      <c r="W22" s="51">
        <f t="shared" si="5"/>
        <v>-0.0005848267791587203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16006</v>
      </c>
      <c r="J23" s="9">
        <v>15960</v>
      </c>
      <c r="K23" s="51">
        <f t="shared" si="3"/>
        <v>0.002882205513784486</v>
      </c>
      <c r="L23" s="48">
        <v>1437</v>
      </c>
      <c r="M23" s="9">
        <v>1480</v>
      </c>
      <c r="N23" s="33">
        <f t="shared" si="4"/>
        <v>-0.029054054054054035</v>
      </c>
      <c r="O23" s="54">
        <v>225</v>
      </c>
      <c r="P23" s="10">
        <v>227</v>
      </c>
      <c r="Q23" s="51">
        <f t="shared" si="8"/>
        <v>-0.008810572687224627</v>
      </c>
      <c r="R23" s="59">
        <f t="shared" si="1"/>
        <v>17668</v>
      </c>
      <c r="S23" s="10">
        <f t="shared" si="1"/>
        <v>17667</v>
      </c>
      <c r="T23" s="33">
        <f t="shared" si="6"/>
        <v>5.66027056092544E-05</v>
      </c>
      <c r="U23" s="57">
        <f t="shared" si="7"/>
        <v>0.9117085504928015</v>
      </c>
      <c r="V23" s="22">
        <v>0.9127402355858648</v>
      </c>
      <c r="W23" s="51">
        <f t="shared" si="5"/>
        <v>-0.0011303162201468098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5199</v>
      </c>
      <c r="J24" s="9">
        <v>5175</v>
      </c>
      <c r="K24" s="51">
        <f t="shared" si="3"/>
        <v>0.004637681159420204</v>
      </c>
      <c r="L24" s="48">
        <v>370</v>
      </c>
      <c r="M24" s="9">
        <v>378</v>
      </c>
      <c r="N24" s="33">
        <f t="shared" si="4"/>
        <v>-0.021164021164021163</v>
      </c>
      <c r="O24" s="54">
        <v>34</v>
      </c>
      <c r="P24" s="10">
        <v>37</v>
      </c>
      <c r="Q24" s="51">
        <f t="shared" si="8"/>
        <v>-0.08108108108108103</v>
      </c>
      <c r="R24" s="59">
        <f t="shared" si="1"/>
        <v>5603</v>
      </c>
      <c r="S24" s="10">
        <f t="shared" si="1"/>
        <v>5590</v>
      </c>
      <c r="T24" s="33">
        <f t="shared" si="6"/>
        <v>0.0023255813953488857</v>
      </c>
      <c r="U24" s="57">
        <f t="shared" si="7"/>
        <v>0.7943011057555996</v>
      </c>
      <c r="V24" s="22">
        <v>0.7933579335793358</v>
      </c>
      <c r="W24" s="51">
        <f t="shared" si="5"/>
        <v>0.0011888356268254796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6552</v>
      </c>
      <c r="J25" s="9">
        <v>6484</v>
      </c>
      <c r="K25" s="51">
        <f t="shared" si="3"/>
        <v>0.010487353485502782</v>
      </c>
      <c r="L25" s="48">
        <v>418</v>
      </c>
      <c r="M25" s="9">
        <v>512</v>
      </c>
      <c r="N25" s="33">
        <f t="shared" si="4"/>
        <v>-0.18359375</v>
      </c>
      <c r="O25" s="54">
        <v>72</v>
      </c>
      <c r="P25" s="10">
        <v>74</v>
      </c>
      <c r="Q25" s="51">
        <f t="shared" si="8"/>
        <v>-0.027027027027026973</v>
      </c>
      <c r="R25" s="59">
        <f t="shared" si="1"/>
        <v>7042</v>
      </c>
      <c r="S25" s="10">
        <f t="shared" si="1"/>
        <v>7070</v>
      </c>
      <c r="T25" s="33">
        <f t="shared" si="6"/>
        <v>-0.003960396039603964</v>
      </c>
      <c r="U25" s="57">
        <f t="shared" si="7"/>
        <v>0.9207635983263598</v>
      </c>
      <c r="V25" s="22">
        <v>0.9255138107082079</v>
      </c>
      <c r="W25" s="51">
        <f t="shared" si="5"/>
        <v>-0.005132513774390057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102585</v>
      </c>
      <c r="J26" s="9">
        <v>101668</v>
      </c>
      <c r="K26" s="51">
        <f t="shared" si="3"/>
        <v>0.009019553841916883</v>
      </c>
      <c r="L26" s="48">
        <v>28502</v>
      </c>
      <c r="M26" s="9">
        <v>29575</v>
      </c>
      <c r="N26" s="33">
        <f t="shared" si="4"/>
        <v>-0.036280642434488586</v>
      </c>
      <c r="O26" s="54">
        <v>2548</v>
      </c>
      <c r="P26" s="10">
        <v>2559</v>
      </c>
      <c r="Q26" s="51">
        <f t="shared" si="8"/>
        <v>-0.00429855412270419</v>
      </c>
      <c r="R26" s="59">
        <f t="shared" si="1"/>
        <v>133635</v>
      </c>
      <c r="S26" s="10">
        <f t="shared" si="1"/>
        <v>133802</v>
      </c>
      <c r="T26" s="33">
        <f t="shared" si="6"/>
        <v>-0.0012481128832154686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11268</v>
      </c>
      <c r="J27" s="9">
        <v>11255</v>
      </c>
      <c r="K27" s="51">
        <f t="shared" si="3"/>
        <v>0.0011550422034651842</v>
      </c>
      <c r="L27" s="48">
        <v>509</v>
      </c>
      <c r="M27" s="9">
        <v>516</v>
      </c>
      <c r="N27" s="33">
        <f t="shared" si="4"/>
        <v>-0.013565891472868241</v>
      </c>
      <c r="O27" s="54">
        <v>78</v>
      </c>
      <c r="P27" s="10">
        <v>77</v>
      </c>
      <c r="Q27" s="51">
        <f t="shared" si="8"/>
        <v>0.01298701298701288</v>
      </c>
      <c r="R27" s="59">
        <f t="shared" si="1"/>
        <v>11855</v>
      </c>
      <c r="S27" s="10">
        <f t="shared" si="1"/>
        <v>11848</v>
      </c>
      <c r="T27" s="33">
        <f t="shared" si="6"/>
        <v>0.0005908170155299874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7303</v>
      </c>
      <c r="J28" s="9">
        <v>7250</v>
      </c>
      <c r="K28" s="51">
        <f t="shared" si="3"/>
        <v>0.00731034482758619</v>
      </c>
      <c r="L28" s="48">
        <v>517</v>
      </c>
      <c r="M28" s="9">
        <v>559</v>
      </c>
      <c r="N28" s="33">
        <f t="shared" si="4"/>
        <v>-0.07513416815742402</v>
      </c>
      <c r="O28" s="54">
        <v>126</v>
      </c>
      <c r="P28" s="10">
        <v>125</v>
      </c>
      <c r="Q28" s="51">
        <f t="shared" si="8"/>
        <v>0.008000000000000007</v>
      </c>
      <c r="R28" s="59">
        <f t="shared" si="1"/>
        <v>7946</v>
      </c>
      <c r="S28" s="10">
        <f t="shared" si="1"/>
        <v>7934</v>
      </c>
      <c r="T28" s="33">
        <f t="shared" si="6"/>
        <v>0.0015124779430299995</v>
      </c>
      <c r="U28" s="57">
        <f t="shared" si="7"/>
        <v>0.9479837747554283</v>
      </c>
      <c r="V28" s="22">
        <v>0.9476827520305782</v>
      </c>
      <c r="W28" s="51">
        <f t="shared" si="5"/>
        <v>0.0003176408183067636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15923</v>
      </c>
      <c r="J29" s="14">
        <v>15864</v>
      </c>
      <c r="K29" s="52">
        <f t="shared" si="3"/>
        <v>0.0037191124558748623</v>
      </c>
      <c r="L29" s="49">
        <v>1099</v>
      </c>
      <c r="M29" s="14">
        <v>1116</v>
      </c>
      <c r="N29" s="34">
        <f t="shared" si="4"/>
        <v>-0.015232974910394215</v>
      </c>
      <c r="O29" s="55">
        <v>82</v>
      </c>
      <c r="P29" s="15">
        <v>84</v>
      </c>
      <c r="Q29" s="52">
        <f t="shared" si="8"/>
        <v>-0.023809523809523836</v>
      </c>
      <c r="R29" s="60">
        <f t="shared" si="1"/>
        <v>17104</v>
      </c>
      <c r="S29" s="15">
        <f t="shared" si="1"/>
        <v>17064</v>
      </c>
      <c r="T29" s="34">
        <f t="shared" si="6"/>
        <v>0.002344116268166996</v>
      </c>
      <c r="U29" s="58">
        <f t="shared" si="7"/>
        <v>0.9913063637417411</v>
      </c>
      <c r="V29" s="24">
        <v>0.9901357781130323</v>
      </c>
      <c r="W29" s="52">
        <f t="shared" si="5"/>
        <v>0.001182247581174689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5626</v>
      </c>
      <c r="J30" s="41">
        <v>5635</v>
      </c>
      <c r="K30" s="50">
        <f t="shared" si="3"/>
        <v>-0.0015971606033717833</v>
      </c>
      <c r="L30" s="75">
        <v>261</v>
      </c>
      <c r="M30" s="41">
        <v>237</v>
      </c>
      <c r="N30" s="44">
        <f t="shared" si="4"/>
        <v>0.10126582278481022</v>
      </c>
      <c r="O30" s="53">
        <v>25</v>
      </c>
      <c r="P30" s="42">
        <v>24</v>
      </c>
      <c r="Q30" s="50">
        <v>0</v>
      </c>
      <c r="R30" s="76">
        <f t="shared" si="1"/>
        <v>5912</v>
      </c>
      <c r="S30" s="42">
        <f t="shared" si="1"/>
        <v>5896</v>
      </c>
      <c r="T30" s="44">
        <f t="shared" si="6"/>
        <v>0.0027137042062415073</v>
      </c>
      <c r="U30" s="56">
        <f t="shared" si="7"/>
        <v>0.7925995441748224</v>
      </c>
      <c r="V30" s="43">
        <v>0.7914093959731544</v>
      </c>
      <c r="W30" s="50">
        <f t="shared" si="5"/>
        <v>0.0015038338029895737</v>
      </c>
      <c r="X30" s="104">
        <f>SUM(U30:U33)/4</f>
        <v>0.8489653247730153</v>
      </c>
      <c r="Y30" s="105">
        <f>SUM(V30:V33)/4</f>
        <v>0.8482137209220426</v>
      </c>
      <c r="Z30" s="106">
        <f>(X30/Y30)-1</f>
        <v>0.0008861019722194996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11599</v>
      </c>
      <c r="J31" s="9">
        <v>11584</v>
      </c>
      <c r="K31" s="51">
        <f t="shared" si="3"/>
        <v>0.001294889502762464</v>
      </c>
      <c r="L31" s="48">
        <v>714</v>
      </c>
      <c r="M31" s="9">
        <v>740</v>
      </c>
      <c r="N31" s="33">
        <f t="shared" si="4"/>
        <v>-0.03513513513513511</v>
      </c>
      <c r="O31" s="54">
        <v>299</v>
      </c>
      <c r="P31" s="10">
        <v>305</v>
      </c>
      <c r="Q31" s="51">
        <f aca="true" t="shared" si="9" ref="Q31:Q66">(O31/P31)-1</f>
        <v>-0.01967213114754096</v>
      </c>
      <c r="R31" s="59">
        <f t="shared" si="1"/>
        <v>12612</v>
      </c>
      <c r="S31" s="10">
        <f t="shared" si="1"/>
        <v>12629</v>
      </c>
      <c r="T31" s="33">
        <f t="shared" si="6"/>
        <v>-0.001346108163750137</v>
      </c>
      <c r="U31" s="57">
        <f t="shared" si="7"/>
        <v>0.9114692491146925</v>
      </c>
      <c r="V31" s="22">
        <v>0.9137544316619637</v>
      </c>
      <c r="W31" s="51">
        <f t="shared" si="5"/>
        <v>-0.0025008716435057643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4244</v>
      </c>
      <c r="J32" s="9">
        <v>4203</v>
      </c>
      <c r="K32" s="51">
        <f t="shared" si="3"/>
        <v>0.009754936949797788</v>
      </c>
      <c r="L32" s="48">
        <v>233</v>
      </c>
      <c r="M32" s="9">
        <v>243</v>
      </c>
      <c r="N32" s="33">
        <f t="shared" si="4"/>
        <v>-0.04115226337448563</v>
      </c>
      <c r="O32" s="54">
        <v>77</v>
      </c>
      <c r="P32" s="10">
        <v>78</v>
      </c>
      <c r="Q32" s="51">
        <f t="shared" si="9"/>
        <v>-0.012820512820512775</v>
      </c>
      <c r="R32" s="59">
        <f t="shared" si="1"/>
        <v>4554</v>
      </c>
      <c r="S32" s="10">
        <f t="shared" si="1"/>
        <v>4524</v>
      </c>
      <c r="T32" s="33">
        <f t="shared" si="6"/>
        <v>0.006631299734747964</v>
      </c>
      <c r="U32" s="57">
        <f t="shared" si="7"/>
        <v>0.7024525682554373</v>
      </c>
      <c r="V32" s="22">
        <v>0.6985793699814701</v>
      </c>
      <c r="W32" s="51">
        <f t="shared" si="5"/>
        <v>0.005544392577853996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8638</v>
      </c>
      <c r="J33" s="90">
        <v>8582</v>
      </c>
      <c r="K33" s="93">
        <f t="shared" si="3"/>
        <v>0.006525285481239873</v>
      </c>
      <c r="L33" s="89">
        <v>382</v>
      </c>
      <c r="M33" s="90">
        <v>422</v>
      </c>
      <c r="N33" s="91">
        <f t="shared" si="4"/>
        <v>-0.09478672985781988</v>
      </c>
      <c r="O33" s="94">
        <v>168</v>
      </c>
      <c r="P33" s="95">
        <v>171</v>
      </c>
      <c r="Q33" s="93">
        <f t="shared" si="9"/>
        <v>-0.01754385964912286</v>
      </c>
      <c r="R33" s="96">
        <f t="shared" si="1"/>
        <v>9188</v>
      </c>
      <c r="S33" s="95">
        <f t="shared" si="1"/>
        <v>9175</v>
      </c>
      <c r="T33" s="91">
        <f t="shared" si="6"/>
        <v>0.0014168937329699371</v>
      </c>
      <c r="U33" s="97">
        <f t="shared" si="7"/>
        <v>0.9893399375471089</v>
      </c>
      <c r="V33" s="98">
        <v>0.9891116860715826</v>
      </c>
      <c r="W33" s="93">
        <f t="shared" si="5"/>
        <v>0.00023076410757294497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5939</v>
      </c>
      <c r="J34" s="4">
        <v>5909</v>
      </c>
      <c r="K34" s="81">
        <f t="shared" si="3"/>
        <v>0.005077001184633501</v>
      </c>
      <c r="L34" s="78">
        <v>374</v>
      </c>
      <c r="M34" s="4">
        <v>440</v>
      </c>
      <c r="N34" s="79">
        <f t="shared" si="4"/>
        <v>-0.15000000000000002</v>
      </c>
      <c r="O34" s="82">
        <v>53</v>
      </c>
      <c r="P34" s="5">
        <v>53</v>
      </c>
      <c r="Q34" s="81">
        <f t="shared" si="9"/>
        <v>0</v>
      </c>
      <c r="R34" s="83">
        <f t="shared" si="1"/>
        <v>6366</v>
      </c>
      <c r="S34" s="5">
        <f t="shared" si="1"/>
        <v>6402</v>
      </c>
      <c r="T34" s="79">
        <f t="shared" si="6"/>
        <v>-0.005623242736644829</v>
      </c>
      <c r="U34" s="84">
        <f t="shared" si="7"/>
        <v>0.7545336019912291</v>
      </c>
      <c r="V34" s="23">
        <v>0.7597009611961553</v>
      </c>
      <c r="W34" s="81">
        <f t="shared" si="5"/>
        <v>-0.0068018331802425225</v>
      </c>
      <c r="X34" s="104">
        <f>SUM(U34:U38)/5</f>
        <v>0.867225395391675</v>
      </c>
      <c r="Y34" s="105">
        <f>SUM(V34:V38)/5</f>
        <v>0.8689352093530687</v>
      </c>
      <c r="Z34" s="106">
        <f>(X34/Y34)-1</f>
        <v>-0.0019677116809050377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18205</v>
      </c>
      <c r="J35" s="9">
        <v>18157</v>
      </c>
      <c r="K35" s="51">
        <f t="shared" si="3"/>
        <v>0.0026436085256373865</v>
      </c>
      <c r="L35" s="48">
        <v>1165</v>
      </c>
      <c r="M35" s="9">
        <v>1268</v>
      </c>
      <c r="N35" s="33">
        <f t="shared" si="4"/>
        <v>-0.08123028391167197</v>
      </c>
      <c r="O35" s="54">
        <v>186</v>
      </c>
      <c r="P35" s="10">
        <v>189</v>
      </c>
      <c r="Q35" s="51">
        <f t="shared" si="9"/>
        <v>-0.015873015873015928</v>
      </c>
      <c r="R35" s="59">
        <f aca="true" t="shared" si="10" ref="R35:S66">I35+L35+O35</f>
        <v>19556</v>
      </c>
      <c r="S35" s="10">
        <f t="shared" si="10"/>
        <v>19614</v>
      </c>
      <c r="T35" s="33">
        <f t="shared" si="6"/>
        <v>-0.002957071479555373</v>
      </c>
      <c r="U35" s="57">
        <f t="shared" si="7"/>
        <v>0.8160574194625271</v>
      </c>
      <c r="V35" s="22">
        <v>0.819469396281596</v>
      </c>
      <c r="W35" s="51">
        <f t="shared" si="5"/>
        <v>-0.004163641539941532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27162</v>
      </c>
      <c r="J36" s="9">
        <v>26861</v>
      </c>
      <c r="K36" s="51">
        <f t="shared" si="3"/>
        <v>0.011205837459513868</v>
      </c>
      <c r="L36" s="48">
        <v>3936</v>
      </c>
      <c r="M36" s="9">
        <v>4107</v>
      </c>
      <c r="N36" s="33">
        <f t="shared" si="4"/>
        <v>-0.041636230825420006</v>
      </c>
      <c r="O36" s="54">
        <v>646</v>
      </c>
      <c r="P36" s="10">
        <v>656</v>
      </c>
      <c r="Q36" s="51">
        <f t="shared" si="9"/>
        <v>-0.015243902439024404</v>
      </c>
      <c r="R36" s="59">
        <f t="shared" si="10"/>
        <v>31744</v>
      </c>
      <c r="S36" s="10">
        <f t="shared" si="10"/>
        <v>31624</v>
      </c>
      <c r="T36" s="33">
        <f t="shared" si="6"/>
        <v>0.0037945863900834542</v>
      </c>
      <c r="U36" s="57">
        <f t="shared" si="7"/>
        <v>0.9977369876791552</v>
      </c>
      <c r="V36" s="22">
        <v>0.9951538800427969</v>
      </c>
      <c r="W36" s="51">
        <f t="shared" si="5"/>
        <v>0.0025956866452123695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14521</v>
      </c>
      <c r="J37" s="9">
        <v>14510</v>
      </c>
      <c r="K37" s="51">
        <f t="shared" si="3"/>
        <v>0.0007580978635424174</v>
      </c>
      <c r="L37" s="48">
        <v>599</v>
      </c>
      <c r="M37" s="9">
        <v>630</v>
      </c>
      <c r="N37" s="33">
        <f t="shared" si="4"/>
        <v>-0.049206349206349254</v>
      </c>
      <c r="O37" s="54">
        <v>169</v>
      </c>
      <c r="P37" s="10">
        <v>171</v>
      </c>
      <c r="Q37" s="51">
        <f t="shared" si="9"/>
        <v>-0.011695906432748537</v>
      </c>
      <c r="R37" s="59">
        <f t="shared" si="10"/>
        <v>15289</v>
      </c>
      <c r="S37" s="10">
        <f t="shared" si="10"/>
        <v>15311</v>
      </c>
      <c r="T37" s="33">
        <f t="shared" si="6"/>
        <v>-0.0014368754490236002</v>
      </c>
      <c r="U37" s="57">
        <f t="shared" si="7"/>
        <v>0.8292563866138742</v>
      </c>
      <c r="V37" s="22">
        <v>0.831441759435243</v>
      </c>
      <c r="W37" s="51">
        <f t="shared" si="5"/>
        <v>-0.00262841359189514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6054</v>
      </c>
      <c r="J38" s="14">
        <v>6017</v>
      </c>
      <c r="K38" s="52">
        <f t="shared" si="3"/>
        <v>0.006149243809207228</v>
      </c>
      <c r="L38" s="49">
        <v>299</v>
      </c>
      <c r="M38" s="14">
        <v>332</v>
      </c>
      <c r="N38" s="34">
        <f t="shared" si="4"/>
        <v>-0.0993975903614458</v>
      </c>
      <c r="O38" s="55">
        <v>61</v>
      </c>
      <c r="P38" s="15">
        <v>60</v>
      </c>
      <c r="Q38" s="52">
        <f t="shared" si="9"/>
        <v>0.016666666666666607</v>
      </c>
      <c r="R38" s="60">
        <f t="shared" si="10"/>
        <v>6414</v>
      </c>
      <c r="S38" s="15">
        <f t="shared" si="10"/>
        <v>6409</v>
      </c>
      <c r="T38" s="34">
        <f t="shared" si="6"/>
        <v>0.0007801529099702442</v>
      </c>
      <c r="U38" s="58">
        <f t="shared" si="7"/>
        <v>0.9385425812115891</v>
      </c>
      <c r="V38" s="24">
        <v>0.9389100498095517</v>
      </c>
      <c r="W38" s="52">
        <f t="shared" si="5"/>
        <v>-0.0003913778514109678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6213</v>
      </c>
      <c r="J39" s="41">
        <v>6214</v>
      </c>
      <c r="K39" s="50">
        <f t="shared" si="3"/>
        <v>-0.00016092693916958112</v>
      </c>
      <c r="L39" s="75">
        <v>398</v>
      </c>
      <c r="M39" s="41">
        <v>418</v>
      </c>
      <c r="N39" s="44">
        <f t="shared" si="4"/>
        <v>-0.04784688995215314</v>
      </c>
      <c r="O39" s="53">
        <v>142</v>
      </c>
      <c r="P39" s="42">
        <v>144</v>
      </c>
      <c r="Q39" s="50">
        <f t="shared" si="9"/>
        <v>-0.01388888888888884</v>
      </c>
      <c r="R39" s="76">
        <f t="shared" si="10"/>
        <v>6753</v>
      </c>
      <c r="S39" s="42">
        <f t="shared" si="10"/>
        <v>6776</v>
      </c>
      <c r="T39" s="44">
        <f t="shared" si="6"/>
        <v>-0.0033943329397875255</v>
      </c>
      <c r="U39" s="56">
        <f t="shared" si="7"/>
        <v>0.7833198004871824</v>
      </c>
      <c r="V39" s="43">
        <v>0.7869918699186992</v>
      </c>
      <c r="W39" s="50">
        <f t="shared" si="5"/>
        <v>-0.004665955992526505</v>
      </c>
      <c r="X39" s="104">
        <f>SUM(U39:U42)/4</f>
        <v>0.8161253462070799</v>
      </c>
      <c r="Y39" s="105">
        <f>SUM(V39:V42)/4</f>
        <v>0.8179447802858864</v>
      </c>
      <c r="Z39" s="106">
        <f>(X39/Y39)-1</f>
        <v>-0.0022243971997358836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8151</v>
      </c>
      <c r="J40" s="9">
        <v>8136</v>
      </c>
      <c r="K40" s="51">
        <f t="shared" si="3"/>
        <v>0.0018436578171090456</v>
      </c>
      <c r="L40" s="48">
        <v>544</v>
      </c>
      <c r="M40" s="9">
        <v>542</v>
      </c>
      <c r="N40" s="33">
        <f t="shared" si="4"/>
        <v>0.0036900369003689537</v>
      </c>
      <c r="O40" s="54">
        <v>141</v>
      </c>
      <c r="P40" s="10">
        <v>142</v>
      </c>
      <c r="Q40" s="51">
        <f t="shared" si="9"/>
        <v>-0.007042253521126751</v>
      </c>
      <c r="R40" s="59">
        <f t="shared" si="10"/>
        <v>8836</v>
      </c>
      <c r="S40" s="10">
        <f t="shared" si="10"/>
        <v>8820</v>
      </c>
      <c r="T40" s="33">
        <f t="shared" si="6"/>
        <v>0.0018140589569159982</v>
      </c>
      <c r="U40" s="57">
        <f t="shared" si="7"/>
        <v>0.6418712770594218</v>
      </c>
      <c r="V40" s="22">
        <v>0.6414545454545455</v>
      </c>
      <c r="W40" s="51">
        <f t="shared" si="5"/>
        <v>0.0006496666175792587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8387</v>
      </c>
      <c r="J41" s="9">
        <v>8407</v>
      </c>
      <c r="K41" s="51">
        <f t="shared" si="3"/>
        <v>-0.0023789699060307035</v>
      </c>
      <c r="L41" s="48">
        <v>410</v>
      </c>
      <c r="M41" s="9">
        <v>400</v>
      </c>
      <c r="N41" s="33">
        <f t="shared" si="4"/>
        <v>0.02499999999999991</v>
      </c>
      <c r="O41" s="54">
        <v>151</v>
      </c>
      <c r="P41" s="10">
        <v>152</v>
      </c>
      <c r="Q41" s="51">
        <f t="shared" si="9"/>
        <v>-0.006578947368421018</v>
      </c>
      <c r="R41" s="59">
        <f t="shared" si="10"/>
        <v>8948</v>
      </c>
      <c r="S41" s="10">
        <f t="shared" si="10"/>
        <v>8959</v>
      </c>
      <c r="T41" s="33">
        <f t="shared" si="6"/>
        <v>-0.0012278156044200905</v>
      </c>
      <c r="U41" s="57">
        <f t="shared" si="7"/>
        <v>0.8918568723213396</v>
      </c>
      <c r="V41" s="22">
        <v>0.8940225526394572</v>
      </c>
      <c r="W41" s="51">
        <f t="shared" si="5"/>
        <v>-0.002422400096869781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16853</v>
      </c>
      <c r="J42" s="90">
        <v>16846</v>
      </c>
      <c r="K42" s="93">
        <f t="shared" si="3"/>
        <v>0.00041552890893981065</v>
      </c>
      <c r="L42" s="89">
        <v>1515</v>
      </c>
      <c r="M42" s="90">
        <v>1534</v>
      </c>
      <c r="N42" s="91">
        <f t="shared" si="4"/>
        <v>-0.012385919165580184</v>
      </c>
      <c r="O42" s="94">
        <v>402</v>
      </c>
      <c r="P42" s="95">
        <v>404</v>
      </c>
      <c r="Q42" s="93">
        <f t="shared" si="9"/>
        <v>-0.004950495049504955</v>
      </c>
      <c r="R42" s="96">
        <f t="shared" si="10"/>
        <v>18770</v>
      </c>
      <c r="S42" s="95">
        <f t="shared" si="10"/>
        <v>18784</v>
      </c>
      <c r="T42" s="91">
        <f t="shared" si="6"/>
        <v>-0.0007453151618398435</v>
      </c>
      <c r="U42" s="97">
        <f t="shared" si="7"/>
        <v>0.9474534349603756</v>
      </c>
      <c r="V42" s="98">
        <v>0.9493101531308434</v>
      </c>
      <c r="W42" s="93">
        <f t="shared" si="5"/>
        <v>-0.001955860436490986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6258</v>
      </c>
      <c r="J43" s="4">
        <v>6194</v>
      </c>
      <c r="K43" s="81">
        <f t="shared" si="3"/>
        <v>0.010332579916047857</v>
      </c>
      <c r="L43" s="78">
        <v>312</v>
      </c>
      <c r="M43" s="4">
        <v>401</v>
      </c>
      <c r="N43" s="79">
        <f t="shared" si="4"/>
        <v>-0.2219451371571073</v>
      </c>
      <c r="O43" s="82">
        <v>161</v>
      </c>
      <c r="P43" s="5">
        <v>165</v>
      </c>
      <c r="Q43" s="81">
        <f t="shared" si="9"/>
        <v>-0.024242424242424288</v>
      </c>
      <c r="R43" s="83">
        <f t="shared" si="10"/>
        <v>6731</v>
      </c>
      <c r="S43" s="5">
        <f t="shared" si="10"/>
        <v>6760</v>
      </c>
      <c r="T43" s="79">
        <f t="shared" si="6"/>
        <v>-0.004289940828402394</v>
      </c>
      <c r="U43" s="84">
        <f t="shared" si="7"/>
        <v>0.47444843871149645</v>
      </c>
      <c r="V43" s="23">
        <v>0.47706422018348627</v>
      </c>
      <c r="W43" s="81">
        <f t="shared" si="5"/>
        <v>-0.0054830803932094385</v>
      </c>
      <c r="X43" s="104">
        <f>SUM(U43:U44)/2</f>
        <v>0.6063490529355582</v>
      </c>
      <c r="Y43" s="105">
        <f>SUM(V43:V44)/2</f>
        <v>0.6082382416136258</v>
      </c>
      <c r="Z43" s="106">
        <f>(X43/Y43)-1</f>
        <v>-0.003106001150233073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160463</v>
      </c>
      <c r="J44" s="14">
        <v>159790</v>
      </c>
      <c r="K44" s="52">
        <f t="shared" si="3"/>
        <v>0.004211777958570639</v>
      </c>
      <c r="L44" s="49">
        <v>24980</v>
      </c>
      <c r="M44" s="14">
        <v>25711</v>
      </c>
      <c r="N44" s="34">
        <f t="shared" si="4"/>
        <v>-0.028431410680253566</v>
      </c>
      <c r="O44" s="55">
        <v>4753</v>
      </c>
      <c r="P44" s="15">
        <v>4769</v>
      </c>
      <c r="Q44" s="52">
        <f t="shared" si="9"/>
        <v>-0.003355001048437778</v>
      </c>
      <c r="R44" s="60">
        <f t="shared" si="10"/>
        <v>190196</v>
      </c>
      <c r="S44" s="15">
        <f t="shared" si="10"/>
        <v>190270</v>
      </c>
      <c r="T44" s="34">
        <f t="shared" si="6"/>
        <v>-0.0003889210069900617</v>
      </c>
      <c r="U44" s="58">
        <f t="shared" si="7"/>
        <v>0.7382496671596198</v>
      </c>
      <c r="V44" s="24">
        <v>0.7394122630437655</v>
      </c>
      <c r="W44" s="52">
        <f t="shared" si="5"/>
        <v>-0.0015723243206163806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6709</v>
      </c>
      <c r="J45" s="41">
        <v>6671</v>
      </c>
      <c r="K45" s="50">
        <f t="shared" si="3"/>
        <v>0.0056962974066856464</v>
      </c>
      <c r="L45" s="75">
        <v>398</v>
      </c>
      <c r="M45" s="41">
        <v>468</v>
      </c>
      <c r="N45" s="44">
        <f t="shared" si="4"/>
        <v>-0.1495726495726496</v>
      </c>
      <c r="O45" s="53">
        <v>118</v>
      </c>
      <c r="P45" s="42">
        <v>118</v>
      </c>
      <c r="Q45" s="50">
        <f t="shared" si="9"/>
        <v>0</v>
      </c>
      <c r="R45" s="76">
        <f t="shared" si="10"/>
        <v>7225</v>
      </c>
      <c r="S45" s="42">
        <f t="shared" si="10"/>
        <v>7257</v>
      </c>
      <c r="T45" s="44">
        <f t="shared" si="6"/>
        <v>-0.004409535620779947</v>
      </c>
      <c r="U45" s="56">
        <f t="shared" si="7"/>
        <v>0.8060017849174476</v>
      </c>
      <c r="V45" s="43">
        <v>0.8104757650212195</v>
      </c>
      <c r="W45" s="50">
        <f t="shared" si="5"/>
        <v>-0.005520189864844149</v>
      </c>
      <c r="X45" s="104">
        <f>SUM(U45:U46)/2</f>
        <v>0.9030008924587238</v>
      </c>
      <c r="Y45" s="105">
        <f>SUM(V45:V46)/2</f>
        <v>0.9052378825106098</v>
      </c>
      <c r="Z45" s="106">
        <f>(X45/Y45)-1</f>
        <v>-0.00247116265802072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18994</v>
      </c>
      <c r="J46" s="90">
        <v>19075</v>
      </c>
      <c r="K46" s="93">
        <f t="shared" si="3"/>
        <v>-0.004246395806028813</v>
      </c>
      <c r="L46" s="89">
        <v>1090</v>
      </c>
      <c r="M46" s="90">
        <v>1107</v>
      </c>
      <c r="N46" s="91">
        <f t="shared" si="4"/>
        <v>-0.015356820234869062</v>
      </c>
      <c r="O46" s="94">
        <v>434</v>
      </c>
      <c r="P46" s="95">
        <v>435</v>
      </c>
      <c r="Q46" s="93">
        <f t="shared" si="9"/>
        <v>-0.0022988505747126853</v>
      </c>
      <c r="R46" s="96">
        <f t="shared" si="10"/>
        <v>20518</v>
      </c>
      <c r="S46" s="95">
        <f t="shared" si="10"/>
        <v>20617</v>
      </c>
      <c r="T46" s="91">
        <f t="shared" si="6"/>
        <v>-0.004801862540621871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7176</v>
      </c>
      <c r="J47" s="4">
        <v>7043</v>
      </c>
      <c r="K47" s="81">
        <f t="shared" si="3"/>
        <v>0.018883998296180593</v>
      </c>
      <c r="L47" s="78">
        <v>394</v>
      </c>
      <c r="M47" s="4">
        <v>447</v>
      </c>
      <c r="N47" s="79">
        <f t="shared" si="4"/>
        <v>-0.11856823266219241</v>
      </c>
      <c r="O47" s="82">
        <v>167</v>
      </c>
      <c r="P47" s="5">
        <v>171</v>
      </c>
      <c r="Q47" s="81">
        <f t="shared" si="9"/>
        <v>-0.023391812865497075</v>
      </c>
      <c r="R47" s="83">
        <f t="shared" si="10"/>
        <v>7737</v>
      </c>
      <c r="S47" s="5">
        <f t="shared" si="10"/>
        <v>7661</v>
      </c>
      <c r="T47" s="79">
        <f t="shared" si="6"/>
        <v>0.009920375930035252</v>
      </c>
      <c r="U47" s="84">
        <f t="shared" si="7"/>
        <v>0.8284612913588179</v>
      </c>
      <c r="V47" s="23">
        <v>0.8212907375643225</v>
      </c>
      <c r="W47" s="81">
        <f t="shared" si="5"/>
        <v>0.008730834851201186</v>
      </c>
      <c r="X47" s="104">
        <f>SUM(U47:U53)/7</f>
        <v>0.8608387491517495</v>
      </c>
      <c r="Y47" s="105">
        <f>SUM(V47:V53)/7</f>
        <v>0.8602336087048413</v>
      </c>
      <c r="Z47" s="106">
        <f>(X47/Y47)-1</f>
        <v>0.0007034605958018414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4726</v>
      </c>
      <c r="J48" s="9">
        <v>4703</v>
      </c>
      <c r="K48" s="51">
        <f t="shared" si="3"/>
        <v>0.004890495428449881</v>
      </c>
      <c r="L48" s="48">
        <v>247</v>
      </c>
      <c r="M48" s="9">
        <v>277</v>
      </c>
      <c r="N48" s="33">
        <f t="shared" si="4"/>
        <v>-0.10830324909747291</v>
      </c>
      <c r="O48" s="54">
        <v>177</v>
      </c>
      <c r="P48" s="10">
        <v>180</v>
      </c>
      <c r="Q48" s="51">
        <f t="shared" si="9"/>
        <v>-0.01666666666666672</v>
      </c>
      <c r="R48" s="59">
        <f t="shared" si="10"/>
        <v>5150</v>
      </c>
      <c r="S48" s="10">
        <f t="shared" si="10"/>
        <v>5160</v>
      </c>
      <c r="T48" s="33">
        <f t="shared" si="6"/>
        <v>-0.0019379844961240345</v>
      </c>
      <c r="U48" s="57">
        <f t="shared" si="7"/>
        <v>0.815647766867279</v>
      </c>
      <c r="V48" s="22">
        <v>0.8182683158896289</v>
      </c>
      <c r="W48" s="51">
        <f t="shared" si="5"/>
        <v>-0.0032025546773136737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7340</v>
      </c>
      <c r="J49" s="9">
        <v>7342</v>
      </c>
      <c r="K49" s="51">
        <f t="shared" si="3"/>
        <v>-0.0002724053391446324</v>
      </c>
      <c r="L49" s="48">
        <v>367</v>
      </c>
      <c r="M49" s="9">
        <v>386</v>
      </c>
      <c r="N49" s="33">
        <f t="shared" si="4"/>
        <v>-0.04922279792746109</v>
      </c>
      <c r="O49" s="54">
        <v>139</v>
      </c>
      <c r="P49" s="10">
        <v>142</v>
      </c>
      <c r="Q49" s="51">
        <f t="shared" si="9"/>
        <v>-0.021126760563380254</v>
      </c>
      <c r="R49" s="59">
        <f t="shared" si="10"/>
        <v>7846</v>
      </c>
      <c r="S49" s="10">
        <f t="shared" si="10"/>
        <v>7870</v>
      </c>
      <c r="T49" s="33">
        <f t="shared" si="6"/>
        <v>-0.003049555273189286</v>
      </c>
      <c r="U49" s="57">
        <f t="shared" si="7"/>
        <v>0.9415576623064923</v>
      </c>
      <c r="V49" s="22">
        <v>0.9455725099122912</v>
      </c>
      <c r="W49" s="51">
        <f t="shared" si="5"/>
        <v>-0.004245943662397056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12729</v>
      </c>
      <c r="J50" s="9">
        <v>12609</v>
      </c>
      <c r="K50" s="51">
        <f t="shared" si="3"/>
        <v>0.00951701165833918</v>
      </c>
      <c r="L50" s="48">
        <v>595</v>
      </c>
      <c r="M50" s="9">
        <v>667</v>
      </c>
      <c r="N50" s="33">
        <f t="shared" si="4"/>
        <v>-0.1079460269865068</v>
      </c>
      <c r="O50" s="54">
        <v>228</v>
      </c>
      <c r="P50" s="10">
        <v>226</v>
      </c>
      <c r="Q50" s="51">
        <f t="shared" si="9"/>
        <v>0.008849557522123908</v>
      </c>
      <c r="R50" s="59">
        <f t="shared" si="10"/>
        <v>13552</v>
      </c>
      <c r="S50" s="10">
        <f t="shared" si="10"/>
        <v>13502</v>
      </c>
      <c r="T50" s="33">
        <f t="shared" si="6"/>
        <v>0.003703155088135013</v>
      </c>
      <c r="U50" s="57">
        <f t="shared" si="7"/>
        <v>0.9483554933519944</v>
      </c>
      <c r="V50" s="22">
        <v>0.945981923912282</v>
      </c>
      <c r="W50" s="51">
        <f t="shared" si="5"/>
        <v>0.0025091065481421815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14161</v>
      </c>
      <c r="J51" s="9">
        <v>14080</v>
      </c>
      <c r="K51" s="51">
        <f t="shared" si="3"/>
        <v>0.005752840909091006</v>
      </c>
      <c r="L51" s="48">
        <v>970</v>
      </c>
      <c r="M51" s="9">
        <v>1049</v>
      </c>
      <c r="N51" s="33">
        <f t="shared" si="4"/>
        <v>-0.07530981887511912</v>
      </c>
      <c r="O51" s="54">
        <v>454</v>
      </c>
      <c r="P51" s="10">
        <v>456</v>
      </c>
      <c r="Q51" s="51">
        <f t="shared" si="9"/>
        <v>-0.004385964912280715</v>
      </c>
      <c r="R51" s="59">
        <f t="shared" si="10"/>
        <v>15585</v>
      </c>
      <c r="S51" s="10">
        <f t="shared" si="10"/>
        <v>15585</v>
      </c>
      <c r="T51" s="33">
        <f t="shared" si="6"/>
        <v>0</v>
      </c>
      <c r="U51" s="57">
        <f t="shared" si="7"/>
        <v>0.8342701140195921</v>
      </c>
      <c r="V51" s="22">
        <v>0.8352537649391715</v>
      </c>
      <c r="W51" s="51">
        <f t="shared" si="5"/>
        <v>-0.0011776671484396983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6671</v>
      </c>
      <c r="J52" s="9">
        <v>6583</v>
      </c>
      <c r="K52" s="51">
        <f t="shared" si="3"/>
        <v>0.013367765456478775</v>
      </c>
      <c r="L52" s="48">
        <v>348</v>
      </c>
      <c r="M52" s="9">
        <v>423</v>
      </c>
      <c r="N52" s="33">
        <f t="shared" si="4"/>
        <v>-0.17730496453900713</v>
      </c>
      <c r="O52" s="54">
        <v>93</v>
      </c>
      <c r="P52" s="10">
        <v>93</v>
      </c>
      <c r="Q52" s="51">
        <f t="shared" si="9"/>
        <v>0</v>
      </c>
      <c r="R52" s="59">
        <f t="shared" si="10"/>
        <v>7112</v>
      </c>
      <c r="S52" s="10">
        <f t="shared" si="10"/>
        <v>7099</v>
      </c>
      <c r="T52" s="33">
        <f t="shared" si="6"/>
        <v>0.001831243837160157</v>
      </c>
      <c r="U52" s="57">
        <f t="shared" si="7"/>
        <v>0.7738846572361262</v>
      </c>
      <c r="V52" s="22">
        <v>0.7733957947488833</v>
      </c>
      <c r="W52" s="51">
        <f t="shared" si="5"/>
        <v>0.0006320987139600831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11878</v>
      </c>
      <c r="J53" s="14">
        <v>11781</v>
      </c>
      <c r="K53" s="52">
        <f t="shared" si="3"/>
        <v>0.008233596468890658</v>
      </c>
      <c r="L53" s="49">
        <v>894</v>
      </c>
      <c r="M53" s="14">
        <v>949</v>
      </c>
      <c r="N53" s="34">
        <f t="shared" si="4"/>
        <v>-0.057955742887249695</v>
      </c>
      <c r="O53" s="55">
        <v>327</v>
      </c>
      <c r="P53" s="15">
        <v>327</v>
      </c>
      <c r="Q53" s="52">
        <f t="shared" si="9"/>
        <v>0</v>
      </c>
      <c r="R53" s="60">
        <f t="shared" si="10"/>
        <v>13099</v>
      </c>
      <c r="S53" s="15">
        <f t="shared" si="10"/>
        <v>13057</v>
      </c>
      <c r="T53" s="34">
        <f t="shared" si="6"/>
        <v>0.003216665390212148</v>
      </c>
      <c r="U53" s="58">
        <f t="shared" si="7"/>
        <v>0.8836942589219456</v>
      </c>
      <c r="V53" s="24">
        <v>0.8818722139673105</v>
      </c>
      <c r="W53" s="52">
        <f t="shared" si="5"/>
        <v>0.002066109948558381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9964</v>
      </c>
      <c r="J54" s="41">
        <v>9879</v>
      </c>
      <c r="K54" s="50">
        <f t="shared" si="3"/>
        <v>0.0086041097277052</v>
      </c>
      <c r="L54" s="75">
        <v>488</v>
      </c>
      <c r="M54" s="41">
        <v>554</v>
      </c>
      <c r="N54" s="44">
        <f t="shared" si="4"/>
        <v>-0.11913357400722024</v>
      </c>
      <c r="O54" s="53">
        <v>165</v>
      </c>
      <c r="P54" s="42">
        <v>167</v>
      </c>
      <c r="Q54" s="50">
        <f t="shared" si="9"/>
        <v>-0.0119760479041916</v>
      </c>
      <c r="R54" s="76">
        <f t="shared" si="10"/>
        <v>10617</v>
      </c>
      <c r="S54" s="42">
        <f t="shared" si="10"/>
        <v>10600</v>
      </c>
      <c r="T54" s="44">
        <f t="shared" si="6"/>
        <v>0.00160377358490571</v>
      </c>
      <c r="U54" s="56">
        <f t="shared" si="7"/>
        <v>0.935583362707085</v>
      </c>
      <c r="V54" s="43">
        <v>0.9351565946184385</v>
      </c>
      <c r="W54" s="50">
        <f t="shared" si="5"/>
        <v>0.00045636002686877397</v>
      </c>
      <c r="X54" s="104">
        <f>SUM(U54:U58)/5</f>
        <v>0.8624280614195939</v>
      </c>
      <c r="Y54" s="105">
        <f>SUM(V54:V58)/5</f>
        <v>0.8631142609473098</v>
      </c>
      <c r="Z54" s="106">
        <f>(X54/Y54)-1</f>
        <v>-0.0007950274474236574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4969</v>
      </c>
      <c r="J55" s="9">
        <v>4948</v>
      </c>
      <c r="K55" s="51">
        <f t="shared" si="3"/>
        <v>0.004244139046079232</v>
      </c>
      <c r="L55" s="48">
        <v>484</v>
      </c>
      <c r="M55" s="9">
        <v>542</v>
      </c>
      <c r="N55" s="33">
        <f t="shared" si="4"/>
        <v>-0.1070110701107011</v>
      </c>
      <c r="O55" s="54">
        <v>34</v>
      </c>
      <c r="P55" s="10">
        <v>38</v>
      </c>
      <c r="Q55" s="51">
        <f t="shared" si="9"/>
        <v>-0.10526315789473684</v>
      </c>
      <c r="R55" s="59">
        <f t="shared" si="10"/>
        <v>5487</v>
      </c>
      <c r="S55" s="10">
        <f t="shared" si="10"/>
        <v>5528</v>
      </c>
      <c r="T55" s="33">
        <f t="shared" si="6"/>
        <v>-0.007416787264833524</v>
      </c>
      <c r="U55" s="57">
        <f t="shared" si="7"/>
        <v>0.7354242058705267</v>
      </c>
      <c r="V55" s="22">
        <v>0.7418142780461621</v>
      </c>
      <c r="W55" s="51">
        <f t="shared" si="5"/>
        <v>-0.008614113215056896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5521</v>
      </c>
      <c r="J56" s="9">
        <v>5506</v>
      </c>
      <c r="K56" s="51">
        <f t="shared" si="3"/>
        <v>0.002724300762804166</v>
      </c>
      <c r="L56" s="48">
        <v>348</v>
      </c>
      <c r="M56" s="9">
        <v>343</v>
      </c>
      <c r="N56" s="33">
        <f t="shared" si="4"/>
        <v>0.014577259475218707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5897</v>
      </c>
      <c r="S56" s="10">
        <f t="shared" si="10"/>
        <v>5878</v>
      </c>
      <c r="T56" s="33">
        <f t="shared" si="6"/>
        <v>0.0032323919700578685</v>
      </c>
      <c r="U56" s="57">
        <f t="shared" si="7"/>
        <v>0.8415869844441273</v>
      </c>
      <c r="V56" s="22">
        <v>0.8398342620374339</v>
      </c>
      <c r="W56" s="51">
        <f t="shared" si="5"/>
        <v>0.00208698607084834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5460</v>
      </c>
      <c r="J57" s="9">
        <v>5451</v>
      </c>
      <c r="K57" s="51">
        <f t="shared" si="3"/>
        <v>0.001651073197578512</v>
      </c>
      <c r="L57" s="48">
        <v>393</v>
      </c>
      <c r="M57" s="9">
        <v>400</v>
      </c>
      <c r="N57" s="33">
        <f t="shared" si="4"/>
        <v>-0.01749999999999996</v>
      </c>
      <c r="O57" s="54">
        <v>26</v>
      </c>
      <c r="P57" s="10">
        <v>27</v>
      </c>
      <c r="Q57" s="51">
        <f t="shared" si="9"/>
        <v>-0.03703703703703709</v>
      </c>
      <c r="R57" s="59">
        <f t="shared" si="10"/>
        <v>5879</v>
      </c>
      <c r="S57" s="10">
        <f t="shared" si="10"/>
        <v>5878</v>
      </c>
      <c r="T57" s="33">
        <f t="shared" si="6"/>
        <v>0.00017012589316101057</v>
      </c>
      <c r="U57" s="57">
        <f t="shared" si="7"/>
        <v>0.8112322340278736</v>
      </c>
      <c r="V57" s="22">
        <v>0.8121027908261951</v>
      </c>
      <c r="W57" s="51">
        <f t="shared" si="5"/>
        <v>-0.0010719785822135286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38039</v>
      </c>
      <c r="J58" s="90">
        <v>37688</v>
      </c>
      <c r="K58" s="93">
        <f t="shared" si="3"/>
        <v>0.00931330927616214</v>
      </c>
      <c r="L58" s="89">
        <v>5126</v>
      </c>
      <c r="M58" s="90">
        <v>5342</v>
      </c>
      <c r="N58" s="91">
        <f t="shared" si="4"/>
        <v>-0.040434294271808335</v>
      </c>
      <c r="O58" s="94">
        <v>980</v>
      </c>
      <c r="P58" s="95">
        <v>989</v>
      </c>
      <c r="Q58" s="93">
        <f t="shared" si="9"/>
        <v>-0.009100101112234582</v>
      </c>
      <c r="R58" s="96">
        <f t="shared" si="10"/>
        <v>44145</v>
      </c>
      <c r="S58" s="95">
        <f t="shared" si="10"/>
        <v>44019</v>
      </c>
      <c r="T58" s="91">
        <f t="shared" si="6"/>
        <v>0.0028624003271313647</v>
      </c>
      <c r="U58" s="97">
        <f t="shared" si="7"/>
        <v>0.9883135200483578</v>
      </c>
      <c r="V58" s="98">
        <v>0.9866633792083203</v>
      </c>
      <c r="W58" s="93">
        <f t="shared" si="5"/>
        <v>0.0016724456129724175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21323</v>
      </c>
      <c r="J59" s="4">
        <v>21353</v>
      </c>
      <c r="K59" s="81">
        <f t="shared" si="3"/>
        <v>-0.0014049548072870843</v>
      </c>
      <c r="L59" s="78">
        <v>579</v>
      </c>
      <c r="M59" s="4">
        <v>669</v>
      </c>
      <c r="N59" s="79">
        <f t="shared" si="4"/>
        <v>-0.13452914798206284</v>
      </c>
      <c r="O59" s="82">
        <v>615</v>
      </c>
      <c r="P59" s="5">
        <v>592</v>
      </c>
      <c r="Q59" s="81">
        <f t="shared" si="9"/>
        <v>0.038851351351351315</v>
      </c>
      <c r="R59" s="83">
        <f t="shared" si="10"/>
        <v>22517</v>
      </c>
      <c r="S59" s="5">
        <f t="shared" si="10"/>
        <v>22614</v>
      </c>
      <c r="T59" s="79">
        <f t="shared" si="6"/>
        <v>-0.004289378261254084</v>
      </c>
      <c r="U59" s="84">
        <f t="shared" si="7"/>
        <v>0.9962833502942348</v>
      </c>
      <c r="V59" s="23">
        <v>1</v>
      </c>
      <c r="W59" s="81">
        <f t="shared" si="5"/>
        <v>-0.0037166497057652403</v>
      </c>
      <c r="X59" s="104">
        <f>SUM(U59:U63)/5</f>
        <v>0.779511466080173</v>
      </c>
      <c r="Y59" s="105">
        <f>SUM(V59:V63)/5</f>
        <v>0.7816371355044213</v>
      </c>
      <c r="Z59" s="106">
        <f>(X59/Y59)-1</f>
        <v>-0.002719509255246111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5793</v>
      </c>
      <c r="J60" s="9">
        <v>5795</v>
      </c>
      <c r="K60" s="51">
        <f t="shared" si="3"/>
        <v>-0.0003451251078515627</v>
      </c>
      <c r="L60" s="48">
        <v>147</v>
      </c>
      <c r="M60" s="9">
        <v>174</v>
      </c>
      <c r="N60" s="33">
        <f t="shared" si="4"/>
        <v>-0.15517241379310343</v>
      </c>
      <c r="O60" s="54">
        <v>228</v>
      </c>
      <c r="P60" s="10">
        <v>230</v>
      </c>
      <c r="Q60" s="51">
        <f t="shared" si="9"/>
        <v>-0.008695652173912993</v>
      </c>
      <c r="R60" s="59">
        <f t="shared" si="10"/>
        <v>6168</v>
      </c>
      <c r="S60" s="10">
        <f t="shared" si="10"/>
        <v>6199</v>
      </c>
      <c r="T60" s="33">
        <f t="shared" si="6"/>
        <v>-0.005000806581706763</v>
      </c>
      <c r="U60" s="57">
        <f t="shared" si="7"/>
        <v>0.8249297846729972</v>
      </c>
      <c r="V60" s="22">
        <v>0.830074986609534</v>
      </c>
      <c r="W60" s="51">
        <f t="shared" si="5"/>
        <v>-0.006198478474279345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6942</v>
      </c>
      <c r="J61" s="9">
        <v>6925</v>
      </c>
      <c r="K61" s="51">
        <f t="shared" si="3"/>
        <v>0.0024548736462093323</v>
      </c>
      <c r="L61" s="48">
        <v>222</v>
      </c>
      <c r="M61" s="9">
        <v>252</v>
      </c>
      <c r="N61" s="33">
        <f t="shared" si="4"/>
        <v>-0.11904761904761907</v>
      </c>
      <c r="O61" s="54">
        <v>255</v>
      </c>
      <c r="P61" s="10">
        <v>260</v>
      </c>
      <c r="Q61" s="51">
        <f t="shared" si="9"/>
        <v>-0.019230769230769273</v>
      </c>
      <c r="R61" s="59">
        <f t="shared" si="10"/>
        <v>7419</v>
      </c>
      <c r="S61" s="10">
        <f t="shared" si="10"/>
        <v>7437</v>
      </c>
      <c r="T61" s="33">
        <f t="shared" si="6"/>
        <v>-0.0024203307785397588</v>
      </c>
      <c r="U61" s="57">
        <f t="shared" si="7"/>
        <v>0.5883425852498018</v>
      </c>
      <c r="V61" s="22">
        <v>0.5904724096863835</v>
      </c>
      <c r="W61" s="51">
        <f t="shared" si="5"/>
        <v>-0.0036069838347111416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20713</v>
      </c>
      <c r="J62" s="9">
        <v>20644</v>
      </c>
      <c r="K62" s="51">
        <f t="shared" si="3"/>
        <v>0.003342375508622375</v>
      </c>
      <c r="L62" s="48">
        <v>582</v>
      </c>
      <c r="M62" s="9">
        <v>600</v>
      </c>
      <c r="N62" s="33">
        <f t="shared" si="4"/>
        <v>-0.030000000000000027</v>
      </c>
      <c r="O62" s="54">
        <v>514</v>
      </c>
      <c r="P62" s="10">
        <v>509</v>
      </c>
      <c r="Q62" s="51">
        <f t="shared" si="9"/>
        <v>0.00982318271119853</v>
      </c>
      <c r="R62" s="59">
        <f t="shared" si="10"/>
        <v>21809</v>
      </c>
      <c r="S62" s="10">
        <f t="shared" si="10"/>
        <v>21753</v>
      </c>
      <c r="T62" s="33">
        <f t="shared" si="6"/>
        <v>0.002574357559876894</v>
      </c>
      <c r="U62" s="57">
        <f t="shared" si="7"/>
        <v>0.8633124851555696</v>
      </c>
      <c r="V62" s="22">
        <v>0.8621195307545974</v>
      </c>
      <c r="W62" s="51">
        <f t="shared" si="5"/>
        <v>0.0013837459405752206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7870</v>
      </c>
      <c r="J63" s="14">
        <v>7858</v>
      </c>
      <c r="K63" s="52">
        <f t="shared" si="3"/>
        <v>0.0015271061338764103</v>
      </c>
      <c r="L63" s="49">
        <v>211</v>
      </c>
      <c r="M63" s="14">
        <v>239</v>
      </c>
      <c r="N63" s="34">
        <f t="shared" si="4"/>
        <v>-0.11715481171548114</v>
      </c>
      <c r="O63" s="55">
        <v>208</v>
      </c>
      <c r="P63" s="15">
        <v>193</v>
      </c>
      <c r="Q63" s="52">
        <f t="shared" si="9"/>
        <v>0.07772020725388606</v>
      </c>
      <c r="R63" s="60">
        <f t="shared" si="10"/>
        <v>8289</v>
      </c>
      <c r="S63" s="15">
        <f t="shared" si="10"/>
        <v>8290</v>
      </c>
      <c r="T63" s="34">
        <f t="shared" si="6"/>
        <v>-0.00012062726176120808</v>
      </c>
      <c r="U63" s="58">
        <f t="shared" si="7"/>
        <v>0.6246891250282613</v>
      </c>
      <c r="V63" s="24">
        <v>0.6255187504715913</v>
      </c>
      <c r="W63" s="52">
        <f t="shared" si="5"/>
        <v>-0.0013262998794273395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34492</v>
      </c>
      <c r="J64" s="41">
        <v>35004</v>
      </c>
      <c r="K64" s="50">
        <f t="shared" si="3"/>
        <v>-0.014626899782882008</v>
      </c>
      <c r="L64" s="75">
        <v>1116</v>
      </c>
      <c r="M64" s="41">
        <v>1257</v>
      </c>
      <c r="N64" s="44">
        <f t="shared" si="4"/>
        <v>-0.11217183770883055</v>
      </c>
      <c r="O64" s="53">
        <v>918</v>
      </c>
      <c r="P64" s="42">
        <v>943</v>
      </c>
      <c r="Q64" s="50">
        <f t="shared" si="9"/>
        <v>-0.026511134676564185</v>
      </c>
      <c r="R64" s="76">
        <f t="shared" si="10"/>
        <v>36526</v>
      </c>
      <c r="S64" s="42">
        <f t="shared" si="10"/>
        <v>37204</v>
      </c>
      <c r="T64" s="44">
        <f t="shared" si="6"/>
        <v>-0.018223846898183016</v>
      </c>
      <c r="U64" s="56">
        <f t="shared" si="7"/>
        <v>0.6447319647679735</v>
      </c>
      <c r="V64" s="43">
        <v>0.6574771144806136</v>
      </c>
      <c r="W64" s="50">
        <f t="shared" si="5"/>
        <v>-0.019384932846991054</v>
      </c>
      <c r="X64" s="104">
        <f>SUM(U64:U66)/3</f>
        <v>0.6006711275785181</v>
      </c>
      <c r="Y64" s="105">
        <f>SUM(V64:V66)/3</f>
        <v>0.6071445578609181</v>
      </c>
      <c r="Z64" s="106">
        <f>(X64/Y64)-1</f>
        <v>-0.010662090598665741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7756</v>
      </c>
      <c r="J65" s="9">
        <v>7789</v>
      </c>
      <c r="K65" s="51">
        <f t="shared" si="3"/>
        <v>-0.004236744126332015</v>
      </c>
      <c r="L65" s="48">
        <v>184</v>
      </c>
      <c r="M65" s="9">
        <v>200</v>
      </c>
      <c r="N65" s="33">
        <f t="shared" si="4"/>
        <v>-0.07999999999999996</v>
      </c>
      <c r="O65" s="54">
        <v>123</v>
      </c>
      <c r="P65" s="10">
        <v>127</v>
      </c>
      <c r="Q65" s="51">
        <f t="shared" si="9"/>
        <v>-0.03149606299212604</v>
      </c>
      <c r="R65" s="59">
        <f t="shared" si="10"/>
        <v>8063</v>
      </c>
      <c r="S65" s="10">
        <f t="shared" si="10"/>
        <v>8116</v>
      </c>
      <c r="T65" s="33">
        <f t="shared" si="6"/>
        <v>-0.006530310497782188</v>
      </c>
      <c r="U65" s="57">
        <f t="shared" si="7"/>
        <v>0.3149486348189524</v>
      </c>
      <c r="V65" s="22">
        <v>0.3174032068830661</v>
      </c>
      <c r="W65" s="51">
        <f t="shared" si="5"/>
        <v>-0.007733293208401548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10216</v>
      </c>
      <c r="J66" s="14">
        <v>10193</v>
      </c>
      <c r="K66" s="52">
        <f t="shared" si="3"/>
        <v>0.002256450505248697</v>
      </c>
      <c r="L66" s="49">
        <v>266</v>
      </c>
      <c r="M66" s="14">
        <v>309</v>
      </c>
      <c r="N66" s="34">
        <f t="shared" si="4"/>
        <v>-0.13915857605177995</v>
      </c>
      <c r="O66" s="55">
        <v>235</v>
      </c>
      <c r="P66" s="15">
        <v>256</v>
      </c>
      <c r="Q66" s="52">
        <f t="shared" si="9"/>
        <v>-0.08203125</v>
      </c>
      <c r="R66" s="60">
        <f t="shared" si="10"/>
        <v>10717</v>
      </c>
      <c r="S66" s="15">
        <f t="shared" si="10"/>
        <v>10758</v>
      </c>
      <c r="T66" s="34">
        <f t="shared" si="6"/>
        <v>-0.0038111173080498384</v>
      </c>
      <c r="U66" s="58">
        <f t="shared" si="7"/>
        <v>0.8423327831486285</v>
      </c>
      <c r="V66" s="24">
        <v>0.8465533522190746</v>
      </c>
      <c r="W66" s="52">
        <f t="shared" si="5"/>
        <v>-0.004985591350365248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1184077</v>
      </c>
      <c r="J68" s="27">
        <f>SUM(J3:J67)</f>
        <v>1175923</v>
      </c>
      <c r="K68" s="61">
        <f>(I68/J68)-1</f>
        <v>0.006934127489639952</v>
      </c>
      <c r="L68" s="64">
        <f>SUM(L3:L67)</f>
        <v>269116</v>
      </c>
      <c r="M68" s="27">
        <f>SUM(M3:M67)</f>
        <v>278513</v>
      </c>
      <c r="N68" s="62">
        <f>(L68/M68)-1</f>
        <v>-0.03373989723998516</v>
      </c>
      <c r="O68" s="65">
        <f>SUM(O3:O67)</f>
        <v>33528</v>
      </c>
      <c r="P68" s="27">
        <f>SUM(P3:P67)</f>
        <v>33746</v>
      </c>
      <c r="Q68" s="61">
        <f>(O68/P68)-1</f>
        <v>-0.006460024891839056</v>
      </c>
      <c r="R68" s="64">
        <f>SUM(R3:R67)</f>
        <v>1486721</v>
      </c>
      <c r="S68" s="27">
        <f>SUM(S3:S67)</f>
        <v>1488182</v>
      </c>
      <c r="T68" s="62">
        <f t="shared" si="6"/>
        <v>-0.0009817347609365479</v>
      </c>
      <c r="U68" s="63">
        <f>+R68/F68</f>
        <v>0.9114741615714875</v>
      </c>
      <c r="V68" s="32">
        <f>+S68/G68</f>
        <v>0.9134540606599266</v>
      </c>
      <c r="W68" s="62">
        <f>(U68/V68)-1</f>
        <v>-0.0021674862192946343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8154</v>
      </c>
      <c r="L69" s="99">
        <f>L68-M68</f>
        <v>-9397</v>
      </c>
      <c r="O69" s="99">
        <f>O68-P68</f>
        <v>-218</v>
      </c>
      <c r="R69" s="99">
        <f>R68-S68</f>
        <v>-1461</v>
      </c>
    </row>
    <row r="70" spans="6:21" ht="24.75" thickBot="1">
      <c r="F70" s="100" t="s">
        <v>246</v>
      </c>
      <c r="I70" s="100" t="s">
        <v>250</v>
      </c>
      <c r="L70" s="100" t="s">
        <v>251</v>
      </c>
      <c r="O70" s="100" t="s">
        <v>252</v>
      </c>
      <c r="R70" s="100" t="s">
        <v>247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44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237</v>
      </c>
      <c r="T1" s="122" t="s">
        <v>238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4835</v>
      </c>
      <c r="G2">
        <v>76</v>
      </c>
      <c r="H2">
        <v>229</v>
      </c>
      <c r="I2">
        <v>5564</v>
      </c>
      <c r="J2">
        <f>+B2-LEFT(K2,5)</f>
        <v>564</v>
      </c>
      <c r="K2" t="s">
        <v>165</v>
      </c>
      <c r="L2" s="120">
        <v>242615</v>
      </c>
      <c r="M2" s="120">
        <v>13711</v>
      </c>
      <c r="N2" s="120">
        <v>171669</v>
      </c>
      <c r="O2">
        <f aca="true" t="shared" si="0" ref="O2:O33">+P2-B2</f>
        <v>-564</v>
      </c>
      <c r="P2" s="123" t="s">
        <v>78</v>
      </c>
      <c r="Q2">
        <v>393476</v>
      </c>
      <c r="S2" s="123" t="s">
        <v>165</v>
      </c>
      <c r="T2">
        <v>239460</v>
      </c>
      <c r="U2">
        <v>13884</v>
      </c>
      <c r="V2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26297</v>
      </c>
      <c r="G3">
        <v>592</v>
      </c>
      <c r="H3">
        <v>1773</v>
      </c>
      <c r="I3">
        <v>27799</v>
      </c>
      <c r="J3">
        <f aca="true" t="shared" si="1" ref="J3:J65">+B3-LEFT(K3,5)</f>
        <v>659</v>
      </c>
      <c r="K3" t="s">
        <v>166</v>
      </c>
      <c r="L3" s="120">
        <v>7212</v>
      </c>
      <c r="M3" s="120">
        <v>167</v>
      </c>
      <c r="N3" s="120">
        <v>397</v>
      </c>
      <c r="O3">
        <f t="shared" si="0"/>
        <v>-659</v>
      </c>
      <c r="P3" s="123" t="s">
        <v>80</v>
      </c>
      <c r="Q3">
        <v>9339</v>
      </c>
      <c r="S3" s="123" t="s">
        <v>166</v>
      </c>
      <c r="T3">
        <v>7047</v>
      </c>
      <c r="U3">
        <v>170</v>
      </c>
      <c r="V3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8175</v>
      </c>
      <c r="G4">
        <v>132</v>
      </c>
      <c r="H4">
        <v>305</v>
      </c>
      <c r="I4">
        <v>11099</v>
      </c>
      <c r="J4">
        <f t="shared" si="1"/>
        <v>677</v>
      </c>
      <c r="K4" t="s">
        <v>167</v>
      </c>
      <c r="L4" s="120">
        <v>6960</v>
      </c>
      <c r="M4" s="120">
        <v>22</v>
      </c>
      <c r="N4" s="120">
        <v>567</v>
      </c>
      <c r="O4">
        <f t="shared" si="0"/>
        <v>-677</v>
      </c>
      <c r="P4" s="123" t="s">
        <v>82</v>
      </c>
      <c r="Q4">
        <v>7376</v>
      </c>
      <c r="S4" s="123" t="s">
        <v>167</v>
      </c>
      <c r="T4">
        <v>6956</v>
      </c>
      <c r="U4">
        <v>22</v>
      </c>
      <c r="V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242397</v>
      </c>
      <c r="G5">
        <v>13796</v>
      </c>
      <c r="H5">
        <v>172921</v>
      </c>
      <c r="I5">
        <v>393476</v>
      </c>
      <c r="J5">
        <f t="shared" si="1"/>
        <v>-35</v>
      </c>
      <c r="K5" t="s">
        <v>168</v>
      </c>
      <c r="L5" s="120">
        <v>6220</v>
      </c>
      <c r="M5" s="120">
        <v>144</v>
      </c>
      <c r="N5" s="120">
        <v>390</v>
      </c>
      <c r="O5">
        <f t="shared" si="0"/>
        <v>35</v>
      </c>
      <c r="P5" s="123" t="s">
        <v>85</v>
      </c>
      <c r="Q5">
        <v>8621</v>
      </c>
      <c r="S5" s="123" t="s">
        <v>168</v>
      </c>
      <c r="T5">
        <v>6250</v>
      </c>
      <c r="U5">
        <v>145</v>
      </c>
      <c r="V5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9515</v>
      </c>
      <c r="G6">
        <v>22</v>
      </c>
      <c r="H6">
        <v>1090</v>
      </c>
      <c r="I6">
        <v>15334</v>
      </c>
      <c r="J6">
        <f t="shared" si="1"/>
        <v>189</v>
      </c>
      <c r="K6" t="s">
        <v>169</v>
      </c>
      <c r="L6" s="120">
        <v>5921</v>
      </c>
      <c r="M6" s="120">
        <v>53</v>
      </c>
      <c r="N6" s="120">
        <v>404</v>
      </c>
      <c r="O6">
        <f t="shared" si="0"/>
        <v>-189</v>
      </c>
      <c r="P6" s="123" t="s">
        <v>87</v>
      </c>
      <c r="Q6">
        <v>8437</v>
      </c>
      <c r="S6" s="123" t="s">
        <v>169</v>
      </c>
      <c r="T6">
        <v>6020</v>
      </c>
      <c r="U6">
        <v>54</v>
      </c>
      <c r="V6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7666</v>
      </c>
      <c r="G7">
        <v>38</v>
      </c>
      <c r="H7">
        <v>462</v>
      </c>
      <c r="I7">
        <v>9931</v>
      </c>
      <c r="J7">
        <f t="shared" si="1"/>
        <v>302</v>
      </c>
      <c r="K7" t="s">
        <v>170</v>
      </c>
      <c r="L7" s="120">
        <v>34574</v>
      </c>
      <c r="M7" s="120">
        <v>932</v>
      </c>
      <c r="N7" s="120">
        <v>1036</v>
      </c>
      <c r="O7">
        <f t="shared" si="0"/>
        <v>-302</v>
      </c>
      <c r="P7" s="123" t="s">
        <v>89</v>
      </c>
      <c r="Q7">
        <v>56653</v>
      </c>
      <c r="S7" s="123" t="s">
        <v>170</v>
      </c>
      <c r="T7">
        <v>34911</v>
      </c>
      <c r="U7">
        <v>932</v>
      </c>
      <c r="V7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3043</v>
      </c>
      <c r="G8">
        <v>6</v>
      </c>
      <c r="H8">
        <v>411</v>
      </c>
      <c r="I8">
        <v>4355</v>
      </c>
      <c r="J8">
        <f t="shared" si="1"/>
        <v>397</v>
      </c>
      <c r="K8" t="s">
        <v>171</v>
      </c>
      <c r="L8" s="120">
        <v>4747</v>
      </c>
      <c r="M8" s="120">
        <v>176</v>
      </c>
      <c r="N8" s="120">
        <v>242</v>
      </c>
      <c r="O8">
        <f t="shared" si="0"/>
        <v>-397</v>
      </c>
      <c r="P8" s="123" t="s">
        <v>91</v>
      </c>
      <c r="Q8">
        <v>6314</v>
      </c>
      <c r="S8" s="123" t="s">
        <v>171</v>
      </c>
      <c r="T8">
        <v>4690</v>
      </c>
      <c r="U8">
        <v>180</v>
      </c>
      <c r="V8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8023</v>
      </c>
      <c r="G9">
        <v>51</v>
      </c>
      <c r="H9">
        <v>784</v>
      </c>
      <c r="I9">
        <v>13348</v>
      </c>
      <c r="J9">
        <f t="shared" si="1"/>
        <v>678</v>
      </c>
      <c r="K9" t="s">
        <v>172</v>
      </c>
      <c r="L9" s="120">
        <v>18294</v>
      </c>
      <c r="M9" s="120">
        <v>184</v>
      </c>
      <c r="N9" s="120">
        <v>1095</v>
      </c>
      <c r="O9">
        <f t="shared" si="0"/>
        <v>-678</v>
      </c>
      <c r="P9" s="123" t="s">
        <v>92</v>
      </c>
      <c r="Q9">
        <v>23964</v>
      </c>
      <c r="S9" s="123" t="s">
        <v>172</v>
      </c>
      <c r="T9">
        <v>18211</v>
      </c>
      <c r="U9">
        <v>191</v>
      </c>
      <c r="V9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8487</v>
      </c>
      <c r="G10">
        <v>51</v>
      </c>
      <c r="H10">
        <v>771</v>
      </c>
      <c r="I10">
        <v>10980</v>
      </c>
      <c r="J10">
        <f t="shared" si="1"/>
        <v>682</v>
      </c>
      <c r="K10" t="s">
        <v>173</v>
      </c>
      <c r="L10" s="120">
        <v>7398</v>
      </c>
      <c r="M10" s="120">
        <v>136</v>
      </c>
      <c r="N10" s="120">
        <v>326</v>
      </c>
      <c r="O10">
        <f t="shared" si="0"/>
        <v>-682</v>
      </c>
      <c r="P10" s="123" t="s">
        <v>93</v>
      </c>
      <c r="Q10">
        <v>8333</v>
      </c>
      <c r="S10" s="123" t="s">
        <v>173</v>
      </c>
      <c r="T10">
        <v>7323</v>
      </c>
      <c r="U10">
        <v>139</v>
      </c>
      <c r="V10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7464</v>
      </c>
      <c r="G11">
        <v>104</v>
      </c>
      <c r="H11">
        <v>246</v>
      </c>
      <c r="I11">
        <v>5780</v>
      </c>
      <c r="J11">
        <f t="shared" si="1"/>
        <v>26</v>
      </c>
      <c r="K11" t="s">
        <v>174</v>
      </c>
      <c r="L11" s="120">
        <v>8234</v>
      </c>
      <c r="M11" s="120">
        <v>141</v>
      </c>
      <c r="N11" s="120">
        <v>451</v>
      </c>
      <c r="O11">
        <f t="shared" si="0"/>
        <v>-26</v>
      </c>
      <c r="P11" s="123" t="s">
        <v>94</v>
      </c>
      <c r="Q11">
        <v>13766</v>
      </c>
      <c r="S11" s="123" t="s">
        <v>174</v>
      </c>
      <c r="T11">
        <v>8152</v>
      </c>
      <c r="U11">
        <v>140</v>
      </c>
      <c r="V11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7150</v>
      </c>
      <c r="G12">
        <v>85</v>
      </c>
      <c r="H12">
        <v>233</v>
      </c>
      <c r="I12">
        <v>12087</v>
      </c>
      <c r="J12">
        <f t="shared" si="1"/>
        <v>46</v>
      </c>
      <c r="K12" t="s">
        <v>175</v>
      </c>
      <c r="L12" s="120">
        <v>5880</v>
      </c>
      <c r="M12" s="120">
        <v>46</v>
      </c>
      <c r="N12" s="120">
        <v>492</v>
      </c>
      <c r="O12">
        <f t="shared" si="0"/>
        <v>-46</v>
      </c>
      <c r="P12" s="123" t="s">
        <v>95</v>
      </c>
      <c r="Q12">
        <v>7251</v>
      </c>
      <c r="S12" s="123" t="s">
        <v>175</v>
      </c>
      <c r="T12">
        <v>5802</v>
      </c>
      <c r="U12">
        <v>49</v>
      </c>
      <c r="V12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8794</v>
      </c>
      <c r="G13">
        <v>195</v>
      </c>
      <c r="H13">
        <v>235</v>
      </c>
      <c r="I13">
        <v>9591</v>
      </c>
      <c r="J13">
        <f t="shared" si="1"/>
        <v>190</v>
      </c>
      <c r="K13" t="s">
        <v>176</v>
      </c>
      <c r="L13" s="120">
        <v>13559</v>
      </c>
      <c r="M13" s="120">
        <v>125</v>
      </c>
      <c r="N13" s="120">
        <v>501</v>
      </c>
      <c r="O13">
        <f t="shared" si="0"/>
        <v>-190</v>
      </c>
      <c r="P13" s="123" t="s">
        <v>96</v>
      </c>
      <c r="Q13">
        <v>15509</v>
      </c>
      <c r="S13" s="123" t="s">
        <v>176</v>
      </c>
      <c r="T13">
        <v>13511</v>
      </c>
      <c r="U13">
        <v>130</v>
      </c>
      <c r="V13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13094</v>
      </c>
      <c r="G14">
        <v>156</v>
      </c>
      <c r="H14">
        <v>309</v>
      </c>
      <c r="I14">
        <v>9799</v>
      </c>
      <c r="J14">
        <f t="shared" si="1"/>
        <v>316</v>
      </c>
      <c r="K14" t="s">
        <v>177</v>
      </c>
      <c r="L14" s="120">
        <v>8936</v>
      </c>
      <c r="M14" s="120">
        <v>63</v>
      </c>
      <c r="N14" s="120">
        <v>318</v>
      </c>
      <c r="O14">
        <f t="shared" si="0"/>
        <v>-316</v>
      </c>
      <c r="P14" s="123" t="s">
        <v>97</v>
      </c>
      <c r="Q14">
        <v>9219</v>
      </c>
      <c r="S14" s="123" t="s">
        <v>177</v>
      </c>
      <c r="T14">
        <v>8872</v>
      </c>
      <c r="U14">
        <v>63</v>
      </c>
      <c r="V1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14539</v>
      </c>
      <c r="G15">
        <v>311</v>
      </c>
      <c r="H15">
        <v>603</v>
      </c>
      <c r="I15">
        <v>17918</v>
      </c>
      <c r="J15">
        <f t="shared" si="1"/>
        <v>559</v>
      </c>
      <c r="K15" t="s">
        <v>178</v>
      </c>
      <c r="L15" s="120">
        <v>31491</v>
      </c>
      <c r="M15" s="120">
        <v>545</v>
      </c>
      <c r="N15" s="120">
        <v>1690</v>
      </c>
      <c r="O15">
        <f t="shared" si="0"/>
        <v>-559</v>
      </c>
      <c r="P15" s="123" t="s">
        <v>98</v>
      </c>
      <c r="Q15">
        <v>37116</v>
      </c>
      <c r="S15" s="123" t="s">
        <v>178</v>
      </c>
      <c r="T15">
        <v>31264</v>
      </c>
      <c r="U15">
        <v>547</v>
      </c>
      <c r="V15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6926</v>
      </c>
      <c r="G16">
        <v>23</v>
      </c>
      <c r="H16">
        <v>610</v>
      </c>
      <c r="I16">
        <v>7376</v>
      </c>
      <c r="J16">
        <f t="shared" si="1"/>
        <v>-211</v>
      </c>
      <c r="K16" t="s">
        <v>179</v>
      </c>
      <c r="L16" s="120">
        <v>7469</v>
      </c>
      <c r="M16" s="120">
        <v>105</v>
      </c>
      <c r="N16" s="120">
        <v>227</v>
      </c>
      <c r="O16">
        <f t="shared" si="0"/>
        <v>211</v>
      </c>
      <c r="P16" s="123" t="s">
        <v>99</v>
      </c>
      <c r="Q16">
        <v>5780</v>
      </c>
      <c r="S16" s="123" t="s">
        <v>179</v>
      </c>
      <c r="T16">
        <v>7433</v>
      </c>
      <c r="U16">
        <v>105</v>
      </c>
      <c r="V16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5871</v>
      </c>
      <c r="G17">
        <v>46</v>
      </c>
      <c r="H17">
        <v>509</v>
      </c>
      <c r="I17">
        <v>7251</v>
      </c>
      <c r="J17">
        <f t="shared" si="1"/>
        <v>-30</v>
      </c>
      <c r="K17" t="s">
        <v>180</v>
      </c>
      <c r="L17" s="120">
        <v>9540</v>
      </c>
      <c r="M17" s="120">
        <v>22</v>
      </c>
      <c r="N17" s="120">
        <v>1059</v>
      </c>
      <c r="O17">
        <f t="shared" si="0"/>
        <v>30</v>
      </c>
      <c r="P17" s="123" t="s">
        <v>102</v>
      </c>
      <c r="Q17">
        <v>15334</v>
      </c>
      <c r="S17" s="123" t="s">
        <v>180</v>
      </c>
      <c r="T17">
        <v>9479</v>
      </c>
      <c r="U17">
        <v>25</v>
      </c>
      <c r="V17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13513</v>
      </c>
      <c r="G18">
        <v>124</v>
      </c>
      <c r="H18">
        <v>538</v>
      </c>
      <c r="I18">
        <v>15509</v>
      </c>
      <c r="J18">
        <f t="shared" si="1"/>
        <v>-35</v>
      </c>
      <c r="K18" t="s">
        <v>181</v>
      </c>
      <c r="L18" s="120">
        <v>21386</v>
      </c>
      <c r="M18" s="120">
        <v>586</v>
      </c>
      <c r="N18" s="120">
        <v>546</v>
      </c>
      <c r="O18">
        <f t="shared" si="0"/>
        <v>35</v>
      </c>
      <c r="P18" s="123" t="s">
        <v>103</v>
      </c>
      <c r="Q18">
        <v>22601</v>
      </c>
      <c r="S18" s="123" t="s">
        <v>181</v>
      </c>
      <c r="T18">
        <v>21394</v>
      </c>
      <c r="U18">
        <v>591</v>
      </c>
      <c r="V18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8901</v>
      </c>
      <c r="G19">
        <v>63</v>
      </c>
      <c r="H19">
        <v>364</v>
      </c>
      <c r="I19">
        <v>9219</v>
      </c>
      <c r="J19">
        <f t="shared" si="1"/>
        <v>-30</v>
      </c>
      <c r="K19" t="s">
        <v>182</v>
      </c>
      <c r="L19" s="120">
        <v>5647</v>
      </c>
      <c r="M19" s="120">
        <v>24</v>
      </c>
      <c r="N19" s="120">
        <v>225</v>
      </c>
      <c r="O19">
        <f t="shared" si="0"/>
        <v>30</v>
      </c>
      <c r="P19" s="123" t="s">
        <v>105</v>
      </c>
      <c r="Q19">
        <v>7459</v>
      </c>
      <c r="S19" s="123" t="s">
        <v>182</v>
      </c>
      <c r="T19">
        <v>5617</v>
      </c>
      <c r="U19">
        <v>24</v>
      </c>
      <c r="V19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31353</v>
      </c>
      <c r="G20">
        <v>549</v>
      </c>
      <c r="H20">
        <v>1854</v>
      </c>
      <c r="I20">
        <v>37116</v>
      </c>
      <c r="J20">
        <f t="shared" si="1"/>
        <v>-29</v>
      </c>
      <c r="K20" t="s">
        <v>183</v>
      </c>
      <c r="L20" s="120">
        <v>7173</v>
      </c>
      <c r="M20" s="120">
        <v>89</v>
      </c>
      <c r="N20" s="120">
        <v>199</v>
      </c>
      <c r="O20">
        <f t="shared" si="0"/>
        <v>29</v>
      </c>
      <c r="P20" s="123" t="s">
        <v>108</v>
      </c>
      <c r="Q20">
        <v>12087</v>
      </c>
      <c r="S20" s="123" t="s">
        <v>183</v>
      </c>
      <c r="T20">
        <v>7106</v>
      </c>
      <c r="U20">
        <v>90</v>
      </c>
      <c r="V20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5443</v>
      </c>
      <c r="G21">
        <v>43</v>
      </c>
      <c r="H21">
        <v>446</v>
      </c>
      <c r="I21">
        <v>7150</v>
      </c>
      <c r="J21">
        <f t="shared" si="1"/>
        <v>29</v>
      </c>
      <c r="K21" t="s">
        <v>184</v>
      </c>
      <c r="L21" s="120">
        <v>12746</v>
      </c>
      <c r="M21" s="120">
        <v>225</v>
      </c>
      <c r="N21" s="120">
        <v>556</v>
      </c>
      <c r="O21">
        <f t="shared" si="0"/>
        <v>-29</v>
      </c>
      <c r="P21" s="123" t="s">
        <v>109</v>
      </c>
      <c r="Q21">
        <v>14290</v>
      </c>
      <c r="S21" s="123" t="s">
        <v>184</v>
      </c>
      <c r="T21">
        <v>12639</v>
      </c>
      <c r="U21">
        <v>228</v>
      </c>
      <c r="V21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16006</v>
      </c>
      <c r="G22">
        <v>225</v>
      </c>
      <c r="H22">
        <v>1437</v>
      </c>
      <c r="I22">
        <v>19379</v>
      </c>
      <c r="J22">
        <f t="shared" si="1"/>
        <v>57</v>
      </c>
      <c r="K22" t="s">
        <v>185</v>
      </c>
      <c r="L22" s="120">
        <v>11570</v>
      </c>
      <c r="M22" s="120">
        <v>303</v>
      </c>
      <c r="N22" s="120">
        <v>737</v>
      </c>
      <c r="O22">
        <f t="shared" si="0"/>
        <v>-57</v>
      </c>
      <c r="P22" s="123" t="s">
        <v>110</v>
      </c>
      <c r="Q22">
        <v>13837</v>
      </c>
      <c r="S22" s="123" t="s">
        <v>185</v>
      </c>
      <c r="T22">
        <v>11614</v>
      </c>
      <c r="U22">
        <v>308</v>
      </c>
      <c r="V22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5199</v>
      </c>
      <c r="G23">
        <v>34</v>
      </c>
      <c r="H23">
        <v>370</v>
      </c>
      <c r="I23">
        <v>7054</v>
      </c>
      <c r="J23">
        <f t="shared" si="1"/>
        <v>36</v>
      </c>
      <c r="K23" t="s">
        <v>186</v>
      </c>
      <c r="L23" s="120">
        <v>5478</v>
      </c>
      <c r="M23" s="120">
        <v>41</v>
      </c>
      <c r="N23" s="120">
        <v>403</v>
      </c>
      <c r="O23">
        <f t="shared" si="0"/>
        <v>-36</v>
      </c>
      <c r="P23" s="123" t="s">
        <v>111</v>
      </c>
      <c r="Q23">
        <v>7150</v>
      </c>
      <c r="S23" s="123" t="s">
        <v>186</v>
      </c>
      <c r="T23">
        <v>5362</v>
      </c>
      <c r="U23">
        <v>43</v>
      </c>
      <c r="V23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6552</v>
      </c>
      <c r="G24">
        <v>72</v>
      </c>
      <c r="H24">
        <v>418</v>
      </c>
      <c r="I24">
        <v>7648</v>
      </c>
      <c r="J24">
        <f t="shared" si="1"/>
        <v>35</v>
      </c>
      <c r="K24" t="s">
        <v>187</v>
      </c>
      <c r="L24" s="120">
        <v>16031</v>
      </c>
      <c r="M24" s="120">
        <v>225</v>
      </c>
      <c r="N24" s="120">
        <v>1399</v>
      </c>
      <c r="O24">
        <f t="shared" si="0"/>
        <v>-35</v>
      </c>
      <c r="P24" s="123" t="s">
        <v>112</v>
      </c>
      <c r="Q24">
        <v>19379</v>
      </c>
      <c r="S24" s="123" t="s">
        <v>187</v>
      </c>
      <c r="T24">
        <v>15949</v>
      </c>
      <c r="U24">
        <v>227</v>
      </c>
      <c r="V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102585</v>
      </c>
      <c r="G25">
        <v>2548</v>
      </c>
      <c r="H25">
        <v>28502</v>
      </c>
      <c r="I25">
        <v>116074</v>
      </c>
      <c r="J25">
        <f t="shared" si="1"/>
        <v>36</v>
      </c>
      <c r="K25" t="s">
        <v>188</v>
      </c>
      <c r="L25" s="120">
        <v>10003</v>
      </c>
      <c r="M25" s="120">
        <v>166</v>
      </c>
      <c r="N25" s="120">
        <v>438</v>
      </c>
      <c r="O25">
        <f t="shared" si="0"/>
        <v>-36</v>
      </c>
      <c r="P25" s="123" t="s">
        <v>113</v>
      </c>
      <c r="Q25">
        <v>11348</v>
      </c>
      <c r="S25" s="123" t="s">
        <v>188</v>
      </c>
      <c r="T25">
        <v>9934</v>
      </c>
      <c r="U25">
        <v>167</v>
      </c>
      <c r="V25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11268</v>
      </c>
      <c r="G26">
        <v>78</v>
      </c>
      <c r="H26">
        <v>509</v>
      </c>
      <c r="I26">
        <v>10079</v>
      </c>
      <c r="J26">
        <f t="shared" si="1"/>
        <v>237</v>
      </c>
      <c r="K26" t="s">
        <v>189</v>
      </c>
      <c r="L26" s="120">
        <v>5226</v>
      </c>
      <c r="M26" s="120">
        <v>34</v>
      </c>
      <c r="N26" s="120">
        <v>339</v>
      </c>
      <c r="O26">
        <f t="shared" si="0"/>
        <v>-237</v>
      </c>
      <c r="P26" s="123" t="s">
        <v>116</v>
      </c>
      <c r="Q26">
        <v>7054</v>
      </c>
      <c r="S26" s="123" t="s">
        <v>189</v>
      </c>
      <c r="T26">
        <v>5171</v>
      </c>
      <c r="U26">
        <v>35</v>
      </c>
      <c r="V26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7303</v>
      </c>
      <c r="G27">
        <v>126</v>
      </c>
      <c r="H27">
        <v>517</v>
      </c>
      <c r="I27">
        <v>8382</v>
      </c>
      <c r="J27">
        <f t="shared" si="1"/>
        <v>221</v>
      </c>
      <c r="K27" t="s">
        <v>190</v>
      </c>
      <c r="L27" s="120">
        <v>6537</v>
      </c>
      <c r="M27" s="120">
        <v>70</v>
      </c>
      <c r="N27" s="120">
        <v>449</v>
      </c>
      <c r="O27">
        <f t="shared" si="0"/>
        <v>-221</v>
      </c>
      <c r="P27" s="123" t="s">
        <v>117</v>
      </c>
      <c r="Q27">
        <v>7648</v>
      </c>
      <c r="S27" s="123" t="s">
        <v>190</v>
      </c>
      <c r="T27">
        <v>6494</v>
      </c>
      <c r="U27">
        <v>73</v>
      </c>
      <c r="V27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15923</v>
      </c>
      <c r="G28">
        <v>82</v>
      </c>
      <c r="H28">
        <v>1099</v>
      </c>
      <c r="I28">
        <v>17254</v>
      </c>
      <c r="J28">
        <f t="shared" si="1"/>
        <v>231</v>
      </c>
      <c r="K28" t="s">
        <v>191</v>
      </c>
      <c r="L28" s="120">
        <v>5041</v>
      </c>
      <c r="M28" s="120">
        <v>35</v>
      </c>
      <c r="N28" s="120">
        <v>425</v>
      </c>
      <c r="O28">
        <f t="shared" si="0"/>
        <v>-231</v>
      </c>
      <c r="P28" s="123" t="s">
        <v>118</v>
      </c>
      <c r="Q28">
        <v>7461</v>
      </c>
      <c r="S28" s="123" t="s">
        <v>191</v>
      </c>
      <c r="T28">
        <v>4945</v>
      </c>
      <c r="U28">
        <v>37</v>
      </c>
      <c r="V28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5626</v>
      </c>
      <c r="G29">
        <v>25</v>
      </c>
      <c r="H29">
        <v>261</v>
      </c>
      <c r="I29">
        <v>7459</v>
      </c>
      <c r="J29">
        <f t="shared" si="1"/>
        <v>-102</v>
      </c>
      <c r="K29" t="s">
        <v>192</v>
      </c>
      <c r="L29" s="120">
        <v>102825</v>
      </c>
      <c r="M29" s="120">
        <v>2541</v>
      </c>
      <c r="N29" s="120">
        <v>28219</v>
      </c>
      <c r="O29">
        <f t="shared" si="0"/>
        <v>102</v>
      </c>
      <c r="P29" s="123" t="s">
        <v>119</v>
      </c>
      <c r="Q29">
        <v>116074</v>
      </c>
      <c r="S29" s="123" t="s">
        <v>192</v>
      </c>
      <c r="T29">
        <v>101942</v>
      </c>
      <c r="U29">
        <v>2565</v>
      </c>
      <c r="V29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11599</v>
      </c>
      <c r="G30">
        <v>299</v>
      </c>
      <c r="H30">
        <v>714</v>
      </c>
      <c r="I30">
        <v>13837</v>
      </c>
      <c r="J30">
        <f t="shared" si="1"/>
        <v>-118</v>
      </c>
      <c r="K30" t="s">
        <v>193</v>
      </c>
      <c r="L30" s="120">
        <v>14217</v>
      </c>
      <c r="M30" s="120">
        <v>453</v>
      </c>
      <c r="N30" s="120">
        <v>911</v>
      </c>
      <c r="O30">
        <f t="shared" si="0"/>
        <v>118</v>
      </c>
      <c r="P30" s="123" t="s">
        <v>120</v>
      </c>
      <c r="Q30">
        <v>18681</v>
      </c>
      <c r="S30" s="123" t="s">
        <v>193</v>
      </c>
      <c r="T30">
        <v>14100</v>
      </c>
      <c r="U30">
        <v>458</v>
      </c>
      <c r="V30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4244</v>
      </c>
      <c r="G31">
        <v>77</v>
      </c>
      <c r="H31">
        <v>233</v>
      </c>
      <c r="I31">
        <v>6483</v>
      </c>
      <c r="J31">
        <f t="shared" si="1"/>
        <v>4</v>
      </c>
      <c r="K31" t="s">
        <v>194</v>
      </c>
      <c r="L31" s="120">
        <v>7707</v>
      </c>
      <c r="M31" s="120">
        <v>38</v>
      </c>
      <c r="N31" s="120">
        <v>431</v>
      </c>
      <c r="O31">
        <f t="shared" si="0"/>
        <v>-4</v>
      </c>
      <c r="P31" s="123" t="s">
        <v>121</v>
      </c>
      <c r="Q31">
        <v>9931</v>
      </c>
      <c r="S31" s="123" t="s">
        <v>194</v>
      </c>
      <c r="T31">
        <v>7656</v>
      </c>
      <c r="U31">
        <v>38</v>
      </c>
      <c r="V31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8638</v>
      </c>
      <c r="G32">
        <v>168</v>
      </c>
      <c r="H32">
        <v>382</v>
      </c>
      <c r="I32">
        <v>9287</v>
      </c>
      <c r="J32">
        <f t="shared" si="1"/>
        <v>33</v>
      </c>
      <c r="K32" t="s">
        <v>195</v>
      </c>
      <c r="L32" s="120">
        <v>4247</v>
      </c>
      <c r="M32" s="120">
        <v>74</v>
      </c>
      <c r="N32" s="120">
        <v>207</v>
      </c>
      <c r="O32">
        <f t="shared" si="0"/>
        <v>-33</v>
      </c>
      <c r="P32" s="123" t="s">
        <v>122</v>
      </c>
      <c r="Q32">
        <v>6483</v>
      </c>
      <c r="S32" s="123" t="s">
        <v>195</v>
      </c>
      <c r="T32">
        <v>4222</v>
      </c>
      <c r="U32">
        <v>78</v>
      </c>
      <c r="V32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5939</v>
      </c>
      <c r="G33">
        <v>53</v>
      </c>
      <c r="H33">
        <v>374</v>
      </c>
      <c r="I33">
        <v>8437</v>
      </c>
      <c r="J33">
        <f t="shared" si="1"/>
        <v>-339</v>
      </c>
      <c r="K33" t="s">
        <v>196</v>
      </c>
      <c r="L33" s="120">
        <v>5806</v>
      </c>
      <c r="M33" s="120">
        <v>229</v>
      </c>
      <c r="N33" s="120">
        <v>131</v>
      </c>
      <c r="O33">
        <f t="shared" si="0"/>
        <v>339</v>
      </c>
      <c r="P33" s="123" t="s">
        <v>123</v>
      </c>
      <c r="Q33">
        <v>7477</v>
      </c>
      <c r="S33" s="123" t="s">
        <v>196</v>
      </c>
      <c r="T33">
        <v>5828</v>
      </c>
      <c r="U33">
        <v>231</v>
      </c>
      <c r="V33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18205</v>
      </c>
      <c r="G34">
        <v>186</v>
      </c>
      <c r="H34">
        <v>1165</v>
      </c>
      <c r="I34">
        <v>23964</v>
      </c>
      <c r="J34">
        <f t="shared" si="1"/>
        <v>-289</v>
      </c>
      <c r="K34" t="s">
        <v>197</v>
      </c>
      <c r="L34" s="120">
        <v>27158</v>
      </c>
      <c r="M34" s="120">
        <v>644</v>
      </c>
      <c r="N34" s="120">
        <v>3815</v>
      </c>
      <c r="O34">
        <f aca="true" t="shared" si="2" ref="O34:O65">+P34-B34</f>
        <v>289</v>
      </c>
      <c r="P34" s="123" t="s">
        <v>124</v>
      </c>
      <c r="Q34">
        <v>31816</v>
      </c>
      <c r="S34" s="123" t="s">
        <v>197</v>
      </c>
      <c r="T34">
        <v>26762</v>
      </c>
      <c r="U34">
        <v>663</v>
      </c>
      <c r="V3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27162</v>
      </c>
      <c r="G35">
        <v>646</v>
      </c>
      <c r="H35">
        <v>3936</v>
      </c>
      <c r="I35">
        <v>31816</v>
      </c>
      <c r="J35">
        <f t="shared" si="1"/>
        <v>-6</v>
      </c>
      <c r="K35" t="s">
        <v>198</v>
      </c>
      <c r="L35" s="120">
        <v>8831</v>
      </c>
      <c r="M35" s="120">
        <v>197</v>
      </c>
      <c r="N35" s="120">
        <v>200</v>
      </c>
      <c r="O35">
        <f t="shared" si="2"/>
        <v>6</v>
      </c>
      <c r="P35" s="123" t="s">
        <v>125</v>
      </c>
      <c r="Q35">
        <v>9591</v>
      </c>
      <c r="S35" s="123" t="s">
        <v>198</v>
      </c>
      <c r="T35">
        <v>8759</v>
      </c>
      <c r="U35">
        <v>198</v>
      </c>
      <c r="V35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14521</v>
      </c>
      <c r="G36">
        <v>169</v>
      </c>
      <c r="H36">
        <v>599</v>
      </c>
      <c r="I36">
        <v>18437</v>
      </c>
      <c r="J36">
        <f t="shared" si="1"/>
        <v>276</v>
      </c>
      <c r="K36" t="s">
        <v>199</v>
      </c>
      <c r="L36" s="120">
        <v>8473</v>
      </c>
      <c r="M36" s="120">
        <v>151</v>
      </c>
      <c r="N36" s="120">
        <v>354</v>
      </c>
      <c r="O36">
        <f t="shared" si="2"/>
        <v>-276</v>
      </c>
      <c r="P36" s="123" t="s">
        <v>126</v>
      </c>
      <c r="Q36">
        <v>10033</v>
      </c>
      <c r="S36" s="123" t="s">
        <v>199</v>
      </c>
      <c r="T36">
        <v>8422</v>
      </c>
      <c r="U36">
        <v>150</v>
      </c>
      <c r="V36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6054</v>
      </c>
      <c r="G37">
        <v>61</v>
      </c>
      <c r="H37">
        <v>299</v>
      </c>
      <c r="I37">
        <v>6834</v>
      </c>
      <c r="J37">
        <f t="shared" si="1"/>
        <v>276</v>
      </c>
      <c r="K37" t="s">
        <v>200</v>
      </c>
      <c r="L37" s="120">
        <v>8657</v>
      </c>
      <c r="M37" s="120">
        <v>169</v>
      </c>
      <c r="N37" s="120">
        <v>356</v>
      </c>
      <c r="O37">
        <f t="shared" si="2"/>
        <v>-276</v>
      </c>
      <c r="P37" s="123" t="s">
        <v>127</v>
      </c>
      <c r="Q37">
        <v>9287</v>
      </c>
      <c r="S37" s="123" t="s">
        <v>200</v>
      </c>
      <c r="T37">
        <v>8578</v>
      </c>
      <c r="U37">
        <v>171</v>
      </c>
      <c r="V37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6213</v>
      </c>
      <c r="G38">
        <v>142</v>
      </c>
      <c r="H38">
        <v>398</v>
      </c>
      <c r="I38">
        <v>8621</v>
      </c>
      <c r="J38">
        <f t="shared" si="1"/>
        <v>-391</v>
      </c>
      <c r="K38" t="s">
        <v>201</v>
      </c>
      <c r="L38" s="120">
        <v>7781</v>
      </c>
      <c r="M38" s="120">
        <v>123</v>
      </c>
      <c r="N38" s="120">
        <v>172</v>
      </c>
      <c r="O38">
        <f t="shared" si="2"/>
        <v>391</v>
      </c>
      <c r="P38" s="123" t="s">
        <v>128</v>
      </c>
      <c r="Q38">
        <v>25601</v>
      </c>
      <c r="S38" s="123" t="s">
        <v>201</v>
      </c>
      <c r="T38">
        <v>7829</v>
      </c>
      <c r="U38">
        <v>122</v>
      </c>
      <c r="V38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8151</v>
      </c>
      <c r="G39">
        <v>141</v>
      </c>
      <c r="H39">
        <v>544</v>
      </c>
      <c r="I39">
        <v>13766</v>
      </c>
      <c r="J39">
        <f t="shared" si="1"/>
        <v>-228</v>
      </c>
      <c r="K39" t="s">
        <v>202</v>
      </c>
      <c r="L39" s="120">
        <v>6705</v>
      </c>
      <c r="M39" s="120">
        <v>119</v>
      </c>
      <c r="N39" s="120">
        <v>389</v>
      </c>
      <c r="O39">
        <f t="shared" si="2"/>
        <v>228</v>
      </c>
      <c r="P39" s="123" t="s">
        <v>129</v>
      </c>
      <c r="Q39">
        <v>8964</v>
      </c>
      <c r="S39" s="123" t="s">
        <v>202</v>
      </c>
      <c r="T39">
        <v>6689</v>
      </c>
      <c r="U39">
        <v>117</v>
      </c>
      <c r="V39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8387</v>
      </c>
      <c r="G40">
        <v>151</v>
      </c>
      <c r="H40">
        <v>410</v>
      </c>
      <c r="I40">
        <v>10033</v>
      </c>
      <c r="J40">
        <f t="shared" si="1"/>
        <v>-62</v>
      </c>
      <c r="K40" t="s">
        <v>203</v>
      </c>
      <c r="L40" s="120">
        <v>6964</v>
      </c>
      <c r="M40" s="120">
        <v>255</v>
      </c>
      <c r="N40" s="120">
        <v>183</v>
      </c>
      <c r="O40">
        <f t="shared" si="2"/>
        <v>62</v>
      </c>
      <c r="P40" s="123" t="s">
        <v>131</v>
      </c>
      <c r="Q40">
        <v>12610</v>
      </c>
      <c r="S40" s="123" t="s">
        <v>203</v>
      </c>
      <c r="T40">
        <v>6889</v>
      </c>
      <c r="U40">
        <v>263</v>
      </c>
      <c r="V40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16853</v>
      </c>
      <c r="G41">
        <v>402</v>
      </c>
      <c r="H41">
        <v>1515</v>
      </c>
      <c r="I41">
        <v>19811</v>
      </c>
      <c r="J41">
        <f t="shared" si="1"/>
        <v>203</v>
      </c>
      <c r="K41" t="s">
        <v>204</v>
      </c>
      <c r="L41" s="120">
        <v>3076</v>
      </c>
      <c r="M41" s="120">
        <v>6</v>
      </c>
      <c r="N41" s="120">
        <v>379</v>
      </c>
      <c r="O41">
        <f t="shared" si="2"/>
        <v>-203</v>
      </c>
      <c r="P41" s="123" t="s">
        <v>132</v>
      </c>
      <c r="Q41">
        <v>4355</v>
      </c>
      <c r="S41" s="123" t="s">
        <v>204</v>
      </c>
      <c r="T41">
        <v>3095</v>
      </c>
      <c r="U41">
        <v>6</v>
      </c>
      <c r="V41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6258</v>
      </c>
      <c r="G42">
        <v>161</v>
      </c>
      <c r="H42">
        <v>312</v>
      </c>
      <c r="I42">
        <v>14187</v>
      </c>
      <c r="J42">
        <f t="shared" si="1"/>
        <v>30</v>
      </c>
      <c r="K42" t="s">
        <v>205</v>
      </c>
      <c r="L42" s="120">
        <v>20759</v>
      </c>
      <c r="M42" s="120">
        <v>507</v>
      </c>
      <c r="N42" s="120">
        <v>515</v>
      </c>
      <c r="O42">
        <f t="shared" si="2"/>
        <v>-30</v>
      </c>
      <c r="P42" s="123" t="s">
        <v>133</v>
      </c>
      <c r="Q42">
        <v>25262</v>
      </c>
      <c r="S42" s="123" t="s">
        <v>205</v>
      </c>
      <c r="T42">
        <v>20666</v>
      </c>
      <c r="U42">
        <v>510</v>
      </c>
      <c r="V42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160463</v>
      </c>
      <c r="G43">
        <v>4753</v>
      </c>
      <c r="H43">
        <v>24980</v>
      </c>
      <c r="I43">
        <v>257631</v>
      </c>
      <c r="J43">
        <f t="shared" si="1"/>
        <v>329</v>
      </c>
      <c r="K43" t="s">
        <v>206</v>
      </c>
      <c r="L43" s="120">
        <v>5553</v>
      </c>
      <c r="M43" s="120">
        <v>28</v>
      </c>
      <c r="N43" s="120">
        <v>325</v>
      </c>
      <c r="O43">
        <f t="shared" si="2"/>
        <v>-329</v>
      </c>
      <c r="P43" s="123" t="s">
        <v>134</v>
      </c>
      <c r="Q43">
        <v>7007</v>
      </c>
      <c r="S43" s="123" t="s">
        <v>206</v>
      </c>
      <c r="T43">
        <v>5495</v>
      </c>
      <c r="U43">
        <v>29</v>
      </c>
      <c r="V43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6709</v>
      </c>
      <c r="G44">
        <v>118</v>
      </c>
      <c r="H44">
        <v>398</v>
      </c>
      <c r="I44">
        <v>8964</v>
      </c>
      <c r="J44">
        <f t="shared" si="1"/>
        <v>-85</v>
      </c>
      <c r="K44" t="s">
        <v>207</v>
      </c>
      <c r="L44" s="120">
        <v>6328</v>
      </c>
      <c r="M44" s="120">
        <v>163</v>
      </c>
      <c r="N44" s="120">
        <v>249</v>
      </c>
      <c r="O44">
        <f t="shared" si="2"/>
        <v>85</v>
      </c>
      <c r="P44" s="123" t="s">
        <v>135</v>
      </c>
      <c r="Q44">
        <v>14187</v>
      </c>
      <c r="S44" s="123" t="s">
        <v>207</v>
      </c>
      <c r="T44">
        <v>6285</v>
      </c>
      <c r="U44">
        <v>164</v>
      </c>
      <c r="V4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18994</v>
      </c>
      <c r="G45">
        <v>434</v>
      </c>
      <c r="H45">
        <v>1090</v>
      </c>
      <c r="I45">
        <v>20102</v>
      </c>
      <c r="J45">
        <f t="shared" si="1"/>
        <v>72</v>
      </c>
      <c r="K45" t="s">
        <v>208</v>
      </c>
      <c r="L45" s="120">
        <v>13098</v>
      </c>
      <c r="M45" s="120">
        <v>162</v>
      </c>
      <c r="N45" s="120">
        <v>257</v>
      </c>
      <c r="O45">
        <f t="shared" si="2"/>
        <v>-72</v>
      </c>
      <c r="P45" s="123" t="s">
        <v>138</v>
      </c>
      <c r="Q45">
        <v>9799</v>
      </c>
      <c r="S45" s="123" t="s">
        <v>208</v>
      </c>
      <c r="T45">
        <v>12952</v>
      </c>
      <c r="U45">
        <v>167</v>
      </c>
      <c r="V45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7176</v>
      </c>
      <c r="G46">
        <v>167</v>
      </c>
      <c r="H46">
        <v>394</v>
      </c>
      <c r="I46">
        <v>9339</v>
      </c>
      <c r="J46">
        <f t="shared" si="1"/>
        <v>-541</v>
      </c>
      <c r="K46" t="s">
        <v>209</v>
      </c>
      <c r="L46" s="120">
        <v>11302</v>
      </c>
      <c r="M46" s="120">
        <v>77</v>
      </c>
      <c r="N46" s="120">
        <v>473</v>
      </c>
      <c r="O46">
        <f t="shared" si="2"/>
        <v>541</v>
      </c>
      <c r="P46" s="123" t="s">
        <v>139</v>
      </c>
      <c r="Q46">
        <v>10079</v>
      </c>
      <c r="S46" s="123" t="s">
        <v>209</v>
      </c>
      <c r="T46">
        <v>11262</v>
      </c>
      <c r="U46">
        <v>78</v>
      </c>
      <c r="V46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4726</v>
      </c>
      <c r="G47">
        <v>177</v>
      </c>
      <c r="H47">
        <v>247</v>
      </c>
      <c r="I47">
        <v>6314</v>
      </c>
      <c r="J47">
        <f t="shared" si="1"/>
        <v>-482</v>
      </c>
      <c r="K47" t="s">
        <v>210</v>
      </c>
      <c r="L47" s="120">
        <v>4885</v>
      </c>
      <c r="M47" s="120">
        <v>74</v>
      </c>
      <c r="N47" s="120">
        <v>186</v>
      </c>
      <c r="O47">
        <f t="shared" si="2"/>
        <v>482</v>
      </c>
      <c r="P47" s="123" t="s">
        <v>140</v>
      </c>
      <c r="Q47">
        <v>5564</v>
      </c>
      <c r="S47" s="123" t="s">
        <v>210</v>
      </c>
      <c r="T47">
        <v>4811</v>
      </c>
      <c r="U47">
        <v>77</v>
      </c>
      <c r="V47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7340</v>
      </c>
      <c r="G48">
        <v>139</v>
      </c>
      <c r="H48">
        <v>367</v>
      </c>
      <c r="I48">
        <v>8333</v>
      </c>
      <c r="J48">
        <f t="shared" si="1"/>
        <v>-370</v>
      </c>
      <c r="K48" t="s">
        <v>211</v>
      </c>
      <c r="L48" s="120">
        <v>7319</v>
      </c>
      <c r="M48" s="120">
        <v>124</v>
      </c>
      <c r="N48" s="120">
        <v>498</v>
      </c>
      <c r="O48">
        <f t="shared" si="2"/>
        <v>370</v>
      </c>
      <c r="P48" s="123" t="s">
        <v>142</v>
      </c>
      <c r="Q48">
        <v>8382</v>
      </c>
      <c r="S48" s="123" t="s">
        <v>211</v>
      </c>
      <c r="T48">
        <v>7283</v>
      </c>
      <c r="U48">
        <v>127</v>
      </c>
      <c r="V48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12729</v>
      </c>
      <c r="G49">
        <v>228</v>
      </c>
      <c r="H49">
        <v>595</v>
      </c>
      <c r="I49">
        <v>14290</v>
      </c>
      <c r="J49">
        <f t="shared" si="1"/>
        <v>-327</v>
      </c>
      <c r="K49" t="s">
        <v>212</v>
      </c>
      <c r="L49" s="120">
        <v>15962</v>
      </c>
      <c r="M49" s="120">
        <v>82</v>
      </c>
      <c r="N49" s="120">
        <v>1046</v>
      </c>
      <c r="O49">
        <f t="shared" si="2"/>
        <v>327</v>
      </c>
      <c r="P49" s="123" t="s">
        <v>143</v>
      </c>
      <c r="Q49">
        <v>17254</v>
      </c>
      <c r="S49" s="123" t="s">
        <v>212</v>
      </c>
      <c r="T49">
        <v>15851</v>
      </c>
      <c r="U49">
        <v>85</v>
      </c>
      <c r="V49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14161</v>
      </c>
      <c r="G50">
        <v>454</v>
      </c>
      <c r="H50">
        <v>970</v>
      </c>
      <c r="I50">
        <v>18681</v>
      </c>
      <c r="J50">
        <f t="shared" si="1"/>
        <v>-234</v>
      </c>
      <c r="K50" t="s">
        <v>213</v>
      </c>
      <c r="L50" s="120">
        <v>19159</v>
      </c>
      <c r="M50" s="120">
        <v>426</v>
      </c>
      <c r="N50" s="120">
        <v>925</v>
      </c>
      <c r="O50">
        <f t="shared" si="2"/>
        <v>234</v>
      </c>
      <c r="P50" s="123" t="s">
        <v>144</v>
      </c>
      <c r="Q50">
        <v>20102</v>
      </c>
      <c r="S50" s="123" t="s">
        <v>213</v>
      </c>
      <c r="T50">
        <v>19062</v>
      </c>
      <c r="U50">
        <v>435</v>
      </c>
      <c r="V50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6671</v>
      </c>
      <c r="G51">
        <v>93</v>
      </c>
      <c r="H51">
        <v>348</v>
      </c>
      <c r="I51">
        <v>9190</v>
      </c>
      <c r="J51">
        <f t="shared" si="1"/>
        <v>64</v>
      </c>
      <c r="K51" t="s">
        <v>214</v>
      </c>
      <c r="L51" s="120">
        <v>10238</v>
      </c>
      <c r="M51" s="120">
        <v>252</v>
      </c>
      <c r="N51" s="120">
        <v>265</v>
      </c>
      <c r="O51">
        <f t="shared" si="2"/>
        <v>-64</v>
      </c>
      <c r="P51" s="123" t="s">
        <v>145</v>
      </c>
      <c r="Q51">
        <v>12723</v>
      </c>
      <c r="S51" s="123" t="s">
        <v>214</v>
      </c>
      <c r="T51">
        <v>10238</v>
      </c>
      <c r="U51">
        <v>256</v>
      </c>
      <c r="V51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11878</v>
      </c>
      <c r="G52">
        <v>327</v>
      </c>
      <c r="H52">
        <v>894</v>
      </c>
      <c r="I52">
        <v>14823</v>
      </c>
      <c r="J52">
        <f t="shared" si="1"/>
        <v>15</v>
      </c>
      <c r="K52" t="s">
        <v>215</v>
      </c>
      <c r="L52" s="120">
        <v>26359</v>
      </c>
      <c r="M52" s="120">
        <v>589</v>
      </c>
      <c r="N52" s="120">
        <v>1637</v>
      </c>
      <c r="O52">
        <f t="shared" si="2"/>
        <v>-15</v>
      </c>
      <c r="P52" s="123" t="s">
        <v>146</v>
      </c>
      <c r="Q52">
        <v>27799</v>
      </c>
      <c r="S52" s="123" t="s">
        <v>215</v>
      </c>
      <c r="T52">
        <v>26180</v>
      </c>
      <c r="U52">
        <v>597</v>
      </c>
      <c r="V52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9964</v>
      </c>
      <c r="G53">
        <v>165</v>
      </c>
      <c r="H53">
        <v>488</v>
      </c>
      <c r="I53">
        <v>11348</v>
      </c>
      <c r="J53">
        <f t="shared" si="1"/>
        <v>-363</v>
      </c>
      <c r="K53" t="s">
        <v>216</v>
      </c>
      <c r="L53" s="120">
        <v>16916</v>
      </c>
      <c r="M53" s="120">
        <v>396</v>
      </c>
      <c r="N53" s="120">
        <v>1441</v>
      </c>
      <c r="O53">
        <f t="shared" si="2"/>
        <v>363</v>
      </c>
      <c r="P53" s="123" t="s">
        <v>147</v>
      </c>
      <c r="Q53">
        <v>19811</v>
      </c>
      <c r="S53" s="123" t="s">
        <v>216</v>
      </c>
      <c r="T53">
        <v>16829</v>
      </c>
      <c r="U53">
        <v>403</v>
      </c>
      <c r="V53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4969</v>
      </c>
      <c r="G54">
        <v>34</v>
      </c>
      <c r="H54">
        <v>484</v>
      </c>
      <c r="I54">
        <v>7461</v>
      </c>
      <c r="J54">
        <f t="shared" si="1"/>
        <v>-331</v>
      </c>
      <c r="K54" t="s">
        <v>217</v>
      </c>
      <c r="L54" s="120">
        <v>6680</v>
      </c>
      <c r="M54" s="120">
        <v>91</v>
      </c>
      <c r="N54" s="120">
        <v>324</v>
      </c>
      <c r="O54">
        <f t="shared" si="2"/>
        <v>331</v>
      </c>
      <c r="P54" s="123" t="s">
        <v>148</v>
      </c>
      <c r="Q54">
        <v>9190</v>
      </c>
      <c r="S54" s="123" t="s">
        <v>217</v>
      </c>
      <c r="T54">
        <v>6606</v>
      </c>
      <c r="U54">
        <v>94</v>
      </c>
      <c r="V5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5521</v>
      </c>
      <c r="G55">
        <v>28</v>
      </c>
      <c r="H55">
        <v>348</v>
      </c>
      <c r="I55">
        <v>7007</v>
      </c>
      <c r="J55">
        <f t="shared" si="1"/>
        <v>-181</v>
      </c>
      <c r="K55" t="s">
        <v>218</v>
      </c>
      <c r="L55" s="120">
        <v>14588</v>
      </c>
      <c r="M55" s="120">
        <v>167</v>
      </c>
      <c r="N55" s="120">
        <v>543</v>
      </c>
      <c r="O55">
        <f t="shared" si="2"/>
        <v>181</v>
      </c>
      <c r="P55" s="123" t="s">
        <v>149</v>
      </c>
      <c r="Q55">
        <v>18437</v>
      </c>
      <c r="S55" s="123" t="s">
        <v>218</v>
      </c>
      <c r="T55">
        <v>14557</v>
      </c>
      <c r="U55">
        <v>172</v>
      </c>
      <c r="V55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5460</v>
      </c>
      <c r="G56">
        <v>26</v>
      </c>
      <c r="H56">
        <v>393</v>
      </c>
      <c r="I56">
        <v>7247</v>
      </c>
      <c r="J56">
        <f t="shared" si="1"/>
        <v>27</v>
      </c>
      <c r="K56" t="s">
        <v>219</v>
      </c>
      <c r="L56" s="120">
        <v>11882</v>
      </c>
      <c r="M56" s="120">
        <v>327</v>
      </c>
      <c r="N56" s="120">
        <v>863</v>
      </c>
      <c r="O56">
        <f t="shared" si="2"/>
        <v>-27</v>
      </c>
      <c r="P56" s="123" t="s">
        <v>150</v>
      </c>
      <c r="Q56">
        <v>14823</v>
      </c>
      <c r="S56" s="123" t="s">
        <v>219</v>
      </c>
      <c r="T56">
        <v>11813</v>
      </c>
      <c r="U56">
        <v>328</v>
      </c>
      <c r="V56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38039</v>
      </c>
      <c r="G57">
        <v>980</v>
      </c>
      <c r="H57">
        <v>5126</v>
      </c>
      <c r="I57">
        <v>44667</v>
      </c>
      <c r="J57">
        <f t="shared" si="1"/>
        <v>144</v>
      </c>
      <c r="K57" t="s">
        <v>220</v>
      </c>
      <c r="L57" s="120">
        <v>6070</v>
      </c>
      <c r="M57" s="120">
        <v>60</v>
      </c>
      <c r="N57" s="120">
        <v>289</v>
      </c>
      <c r="O57">
        <f t="shared" si="2"/>
        <v>-144</v>
      </c>
      <c r="P57" s="123" t="s">
        <v>151</v>
      </c>
      <c r="Q57">
        <v>6834</v>
      </c>
      <c r="S57" s="123" t="s">
        <v>220</v>
      </c>
      <c r="T57">
        <v>6043</v>
      </c>
      <c r="U57">
        <v>60</v>
      </c>
      <c r="V57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21323</v>
      </c>
      <c r="G58">
        <v>615</v>
      </c>
      <c r="H58">
        <v>579</v>
      </c>
      <c r="I58">
        <v>22601</v>
      </c>
      <c r="J58">
        <f t="shared" si="1"/>
        <v>-446</v>
      </c>
      <c r="K58" t="s">
        <v>221</v>
      </c>
      <c r="L58" s="120">
        <v>7901</v>
      </c>
      <c r="M58" s="120">
        <v>188</v>
      </c>
      <c r="N58" s="120">
        <v>206</v>
      </c>
      <c r="O58">
        <f t="shared" si="2"/>
        <v>446</v>
      </c>
      <c r="P58" s="123" t="s">
        <v>152</v>
      </c>
      <c r="Q58">
        <v>13269</v>
      </c>
      <c r="S58" s="123" t="s">
        <v>221</v>
      </c>
      <c r="T58">
        <v>7791</v>
      </c>
      <c r="U58">
        <v>193</v>
      </c>
      <c r="V58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5793</v>
      </c>
      <c r="G59">
        <v>228</v>
      </c>
      <c r="H59">
        <v>147</v>
      </c>
      <c r="I59">
        <v>7477</v>
      </c>
      <c r="J59">
        <f t="shared" si="1"/>
        <v>-309</v>
      </c>
      <c r="K59" t="s">
        <v>222</v>
      </c>
      <c r="L59" s="120">
        <v>8202</v>
      </c>
      <c r="M59" s="120">
        <v>131</v>
      </c>
      <c r="N59" s="120">
        <v>242</v>
      </c>
      <c r="O59">
        <f t="shared" si="2"/>
        <v>309</v>
      </c>
      <c r="P59" s="123" t="s">
        <v>153</v>
      </c>
      <c r="Q59">
        <v>11099</v>
      </c>
      <c r="S59" s="123" t="s">
        <v>222</v>
      </c>
      <c r="T59">
        <v>8064</v>
      </c>
      <c r="U59">
        <v>133</v>
      </c>
      <c r="V59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6942</v>
      </c>
      <c r="G60">
        <v>255</v>
      </c>
      <c r="H60">
        <v>222</v>
      </c>
      <c r="I60">
        <v>12610</v>
      </c>
      <c r="J60">
        <f t="shared" si="1"/>
        <v>-247</v>
      </c>
      <c r="K60" t="s">
        <v>223</v>
      </c>
      <c r="L60" s="120">
        <v>5496</v>
      </c>
      <c r="M60" s="120">
        <v>25</v>
      </c>
      <c r="N60" s="120">
        <v>358</v>
      </c>
      <c r="O60">
        <f t="shared" si="2"/>
        <v>247</v>
      </c>
      <c r="P60" s="123" t="s">
        <v>154</v>
      </c>
      <c r="Q60">
        <v>7247</v>
      </c>
      <c r="S60" s="123" t="s">
        <v>223</v>
      </c>
      <c r="T60">
        <v>5441</v>
      </c>
      <c r="U60">
        <v>27</v>
      </c>
      <c r="V60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20713</v>
      </c>
      <c r="G61">
        <v>514</v>
      </c>
      <c r="H61">
        <v>582</v>
      </c>
      <c r="I61">
        <v>25262</v>
      </c>
      <c r="J61">
        <f t="shared" si="1"/>
        <v>-296</v>
      </c>
      <c r="K61" t="s">
        <v>224</v>
      </c>
      <c r="L61" s="120">
        <v>14545</v>
      </c>
      <c r="M61" s="120">
        <v>309</v>
      </c>
      <c r="N61" s="120">
        <v>572</v>
      </c>
      <c r="O61">
        <f t="shared" si="2"/>
        <v>296</v>
      </c>
      <c r="P61" s="123" t="s">
        <v>155</v>
      </c>
      <c r="Q61">
        <v>17918</v>
      </c>
      <c r="S61" s="123" t="s">
        <v>224</v>
      </c>
      <c r="T61">
        <v>14542</v>
      </c>
      <c r="U61">
        <v>318</v>
      </c>
      <c r="V61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7870</v>
      </c>
      <c r="G62">
        <v>208</v>
      </c>
      <c r="H62">
        <v>211</v>
      </c>
      <c r="I62">
        <v>13269</v>
      </c>
      <c r="J62">
        <f t="shared" si="1"/>
        <v>-92</v>
      </c>
      <c r="K62" t="s">
        <v>225</v>
      </c>
      <c r="L62" s="120">
        <v>8062</v>
      </c>
      <c r="M62" s="120">
        <v>49</v>
      </c>
      <c r="N62" s="120">
        <v>732</v>
      </c>
      <c r="O62">
        <f t="shared" si="2"/>
        <v>92</v>
      </c>
      <c r="P62" s="123" t="s">
        <v>156</v>
      </c>
      <c r="Q62">
        <v>13348</v>
      </c>
      <c r="S62" s="123" t="s">
        <v>225</v>
      </c>
      <c r="T62">
        <v>7919</v>
      </c>
      <c r="U62">
        <v>50</v>
      </c>
      <c r="V62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34492</v>
      </c>
      <c r="G63">
        <v>918</v>
      </c>
      <c r="H63">
        <v>1116</v>
      </c>
      <c r="I63">
        <v>56653</v>
      </c>
      <c r="J63">
        <f t="shared" si="1"/>
        <v>-756</v>
      </c>
      <c r="K63" t="s">
        <v>226</v>
      </c>
      <c r="L63" s="120">
        <v>161623</v>
      </c>
      <c r="M63" s="120">
        <v>4745</v>
      </c>
      <c r="N63" s="120">
        <v>23776</v>
      </c>
      <c r="O63">
        <f t="shared" si="2"/>
        <v>756</v>
      </c>
      <c r="P63" s="123" t="s">
        <v>157</v>
      </c>
      <c r="Q63">
        <v>257631</v>
      </c>
      <c r="S63" s="123" t="s">
        <v>226</v>
      </c>
      <c r="T63">
        <v>158544</v>
      </c>
      <c r="U63">
        <v>4782</v>
      </c>
      <c r="V63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7756</v>
      </c>
      <c r="G64">
        <v>123</v>
      </c>
      <c r="H64">
        <v>184</v>
      </c>
      <c r="I64">
        <v>25601</v>
      </c>
      <c r="J64">
        <f t="shared" si="1"/>
        <v>-411</v>
      </c>
      <c r="K64" t="s">
        <v>227</v>
      </c>
      <c r="L64" s="120">
        <v>38142</v>
      </c>
      <c r="M64" s="120">
        <v>976</v>
      </c>
      <c r="N64" s="120">
        <v>4934</v>
      </c>
      <c r="O64">
        <f t="shared" si="2"/>
        <v>411</v>
      </c>
      <c r="P64" s="123" t="s">
        <v>158</v>
      </c>
      <c r="Q64">
        <v>44667</v>
      </c>
      <c r="S64" s="123" t="s">
        <v>227</v>
      </c>
      <c r="T64">
        <v>37694</v>
      </c>
      <c r="U64">
        <v>981</v>
      </c>
      <c r="V6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10216</v>
      </c>
      <c r="G65">
        <v>235</v>
      </c>
      <c r="H65">
        <v>266</v>
      </c>
      <c r="I65">
        <v>12723</v>
      </c>
      <c r="J65">
        <f t="shared" si="1"/>
        <v>-264</v>
      </c>
      <c r="K65" t="s">
        <v>228</v>
      </c>
      <c r="L65" s="120">
        <v>8487</v>
      </c>
      <c r="M65" s="120">
        <v>51</v>
      </c>
      <c r="N65" s="120">
        <v>769</v>
      </c>
      <c r="O65">
        <f t="shared" si="2"/>
        <v>264</v>
      </c>
      <c r="P65" s="123" t="s">
        <v>159</v>
      </c>
      <c r="Q65">
        <v>10980</v>
      </c>
      <c r="S65" s="123" t="s">
        <v>228</v>
      </c>
      <c r="T65">
        <v>8420</v>
      </c>
      <c r="U65">
        <v>54</v>
      </c>
      <c r="V65">
        <v>888</v>
      </c>
    </row>
    <row r="66" spans="11:14" ht="15">
      <c r="K66" t="s">
        <v>242</v>
      </c>
      <c r="L66">
        <v>1187891</v>
      </c>
      <c r="M66">
        <v>33368</v>
      </c>
      <c r="N66">
        <v>263752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2023-04-17T16:02:52Z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