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0370" yWindow="32767" windowWidth="29040" windowHeight="15720" activeTab="0"/>
  </bookViews>
  <sheets>
    <sheet name="Informacion" sheetId="1" r:id="rId1"/>
    <sheet name="Datos" sheetId="2" state="hidden" r:id="rId2"/>
  </sheets>
  <definedNames>
    <definedName name="_xlnm._FilterDatabase" localSheetId="1" hidden="1">'Datos'!$A$1:$I$65</definedName>
    <definedName name="_xlnm.Print_Titles" localSheetId="0">'Informacion'!$2:$2</definedName>
  </definedNames>
  <calcPr fullCalcOnLoad="1"/>
</workbook>
</file>

<file path=xl/sharedStrings.xml><?xml version="1.0" encoding="utf-8"?>
<sst xmlns="http://schemas.openxmlformats.org/spreadsheetml/2006/main" count="754" uniqueCount="253">
  <si>
    <t>MUNICIPIO</t>
  </si>
  <si>
    <t>CEN</t>
  </si>
  <si>
    <t>PASTO</t>
  </si>
  <si>
    <t>JUA</t>
  </si>
  <si>
    <t>ALBAN</t>
  </si>
  <si>
    <t>ALDANA</t>
  </si>
  <si>
    <t>OCC</t>
  </si>
  <si>
    <t>ANCUYA</t>
  </si>
  <si>
    <t>ARBOLEDA</t>
  </si>
  <si>
    <t>TEL</t>
  </si>
  <si>
    <t>BARBACOAS</t>
  </si>
  <si>
    <t>RIO</t>
  </si>
  <si>
    <t>BELEN</t>
  </si>
  <si>
    <t>BUESACO</t>
  </si>
  <si>
    <t>COLON</t>
  </si>
  <si>
    <t>CONSACA</t>
  </si>
  <si>
    <t>CONTADERO</t>
  </si>
  <si>
    <t>CORDOBA</t>
  </si>
  <si>
    <t>CUASPUD</t>
  </si>
  <si>
    <t>CUMBAL</t>
  </si>
  <si>
    <t>CUMBITARA</t>
  </si>
  <si>
    <t>CHACHAGUI</t>
  </si>
  <si>
    <t>SAN</t>
  </si>
  <si>
    <t>EL CHARCO</t>
  </si>
  <si>
    <t>EL PEÑOL</t>
  </si>
  <si>
    <t>EL ROSARIO</t>
  </si>
  <si>
    <t>EL TABLON</t>
  </si>
  <si>
    <t>EL TAMBO</t>
  </si>
  <si>
    <t>FUNES</t>
  </si>
  <si>
    <t>GUACHUCAL</t>
  </si>
  <si>
    <t>GUAITARILLA</t>
  </si>
  <si>
    <t>GUALMATAN</t>
  </si>
  <si>
    <t>ILES</t>
  </si>
  <si>
    <t>IMUES</t>
  </si>
  <si>
    <t>IPIALES</t>
  </si>
  <si>
    <t>LA CRUZ</t>
  </si>
  <si>
    <t>LA FLORIDA</t>
  </si>
  <si>
    <t>ABA</t>
  </si>
  <si>
    <t>LA LLANADA</t>
  </si>
  <si>
    <t>LA TOLA</t>
  </si>
  <si>
    <t>LA UNION</t>
  </si>
  <si>
    <t>LEYVA</t>
  </si>
  <si>
    <t>LINARES</t>
  </si>
  <si>
    <t>LOS ANDES</t>
  </si>
  <si>
    <t>MAGUI</t>
  </si>
  <si>
    <t>PIE</t>
  </si>
  <si>
    <t>MALLAMA</t>
  </si>
  <si>
    <t>MOSQUERA</t>
  </si>
  <si>
    <t>NARIÑO</t>
  </si>
  <si>
    <t>OLAYA HERRERA</t>
  </si>
  <si>
    <t>OSPINA</t>
  </si>
  <si>
    <t>FRANCIS PIZARRO</t>
  </si>
  <si>
    <t>POLICARPA</t>
  </si>
  <si>
    <t>POTOSI</t>
  </si>
  <si>
    <t>PROVIDENCIA</t>
  </si>
  <si>
    <t>PUERRES</t>
  </si>
  <si>
    <t>PUPIALES</t>
  </si>
  <si>
    <t>RICAURTE</t>
  </si>
  <si>
    <t>ROBERTO PAYAN</t>
  </si>
  <si>
    <t>SAMANIEGO</t>
  </si>
  <si>
    <t>SANDONA</t>
  </si>
  <si>
    <t>SAN BERNARDO</t>
  </si>
  <si>
    <t>SAN LORENZO</t>
  </si>
  <si>
    <t>SAN PABLO</t>
  </si>
  <si>
    <t>SAN PEDRO DE CARTAGO</t>
  </si>
  <si>
    <t>SANTA BARBARA</t>
  </si>
  <si>
    <t>SANTACRUZ</t>
  </si>
  <si>
    <t>SAPUYES</t>
  </si>
  <si>
    <t>TAMINANGO</t>
  </si>
  <si>
    <t>TANGUA</t>
  </si>
  <si>
    <t>TUMACO</t>
  </si>
  <si>
    <t>TUQUERRES</t>
  </si>
  <si>
    <t>YACUANQUER</t>
  </si>
  <si>
    <t>TOTALES</t>
  </si>
  <si>
    <t>Nro</t>
  </si>
  <si>
    <t>Dane</t>
  </si>
  <si>
    <t>Subregion</t>
  </si>
  <si>
    <t>Subregiones</t>
  </si>
  <si>
    <t>52001</t>
  </si>
  <si>
    <t>CENTRO</t>
  </si>
  <si>
    <t>52019</t>
  </si>
  <si>
    <t>RIO MAYO</t>
  </si>
  <si>
    <t>52022</t>
  </si>
  <si>
    <t>EXP</t>
  </si>
  <si>
    <t xml:space="preserve">EXPROVINCIA DE OBANDO </t>
  </si>
  <si>
    <t>52036</t>
  </si>
  <si>
    <t>OCCIDENTE</t>
  </si>
  <si>
    <t>52051</t>
  </si>
  <si>
    <t>JUANAMBU</t>
  </si>
  <si>
    <t>52079</t>
  </si>
  <si>
    <t>TELEMBI</t>
  </si>
  <si>
    <t>52083</t>
  </si>
  <si>
    <t>52110</t>
  </si>
  <si>
    <t>52203</t>
  </si>
  <si>
    <t>52207</t>
  </si>
  <si>
    <t>52210</t>
  </si>
  <si>
    <t>52215</t>
  </si>
  <si>
    <t>52224</t>
  </si>
  <si>
    <t>52227</t>
  </si>
  <si>
    <t>52233</t>
  </si>
  <si>
    <t>COO</t>
  </si>
  <si>
    <t>COORDILLERA</t>
  </si>
  <si>
    <t>52240</t>
  </si>
  <si>
    <t>52250</t>
  </si>
  <si>
    <t>SANQUIANGA</t>
  </si>
  <si>
    <t>52254</t>
  </si>
  <si>
    <t>GUA</t>
  </si>
  <si>
    <t>GUAMBUYACO</t>
  </si>
  <si>
    <t>52256</t>
  </si>
  <si>
    <t>52258</t>
  </si>
  <si>
    <t>52260</t>
  </si>
  <si>
    <t>52287</t>
  </si>
  <si>
    <t>52317</t>
  </si>
  <si>
    <t>52320</t>
  </si>
  <si>
    <t>SAB</t>
  </si>
  <si>
    <t>SABANA</t>
  </si>
  <si>
    <t>52323</t>
  </si>
  <si>
    <t>52352</t>
  </si>
  <si>
    <t>52354</t>
  </si>
  <si>
    <t>52356</t>
  </si>
  <si>
    <t>52378</t>
  </si>
  <si>
    <t>52381</t>
  </si>
  <si>
    <t>52385</t>
  </si>
  <si>
    <t>52390</t>
  </si>
  <si>
    <t>52399</t>
  </si>
  <si>
    <t>52405</t>
  </si>
  <si>
    <t>52411</t>
  </si>
  <si>
    <t>52418</t>
  </si>
  <si>
    <t>52427</t>
  </si>
  <si>
    <t>52435</t>
  </si>
  <si>
    <t>PIE DE MONTE COSTERO</t>
  </si>
  <si>
    <t>52473</t>
  </si>
  <si>
    <t>52480</t>
  </si>
  <si>
    <t>52490</t>
  </si>
  <si>
    <t>52506</t>
  </si>
  <si>
    <t>52520</t>
  </si>
  <si>
    <t>PAC</t>
  </si>
  <si>
    <t>PACIFICO SUR</t>
  </si>
  <si>
    <t>52540</t>
  </si>
  <si>
    <t>52560</t>
  </si>
  <si>
    <t>52565</t>
  </si>
  <si>
    <t>ABADES</t>
  </si>
  <si>
    <t>52573</t>
  </si>
  <si>
    <t>52585</t>
  </si>
  <si>
    <t>52612</t>
  </si>
  <si>
    <t>52621</t>
  </si>
  <si>
    <t>52678</t>
  </si>
  <si>
    <t>52683</t>
  </si>
  <si>
    <t>52685</t>
  </si>
  <si>
    <t>52687</t>
  </si>
  <si>
    <t>52693</t>
  </si>
  <si>
    <t>52694</t>
  </si>
  <si>
    <t>52696</t>
  </si>
  <si>
    <t>52699</t>
  </si>
  <si>
    <t>52720</t>
  </si>
  <si>
    <t>52786</t>
  </si>
  <si>
    <t>52788</t>
  </si>
  <si>
    <t>52835</t>
  </si>
  <si>
    <t>52838</t>
  </si>
  <si>
    <t>52885</t>
  </si>
  <si>
    <t>% DE INCREMENTO O DECRECIMIENTO</t>
  </si>
  <si>
    <t>CRECIMIENTOS</t>
  </si>
  <si>
    <t>nro</t>
  </si>
  <si>
    <t>sub</t>
  </si>
  <si>
    <t>con</t>
  </si>
  <si>
    <t>52001 - PASTO</t>
  </si>
  <si>
    <t>52019 - ALBÁN</t>
  </si>
  <si>
    <t>52022 - ALDANA</t>
  </si>
  <si>
    <t>52036 - ANCUYÁ</t>
  </si>
  <si>
    <t>52051 - ARBOLEDA</t>
  </si>
  <si>
    <t>52079 - BARBACOAS</t>
  </si>
  <si>
    <t>52083 - BELÉN</t>
  </si>
  <si>
    <t>52110 - BUESACO</t>
  </si>
  <si>
    <t>52203 - COLÓN (GÉNOVA)</t>
  </si>
  <si>
    <t>52207 - CONSACÁ</t>
  </si>
  <si>
    <t>52210 - CONTADERO</t>
  </si>
  <si>
    <t>52215 - CÓRDOBA</t>
  </si>
  <si>
    <t>52224 - CUASPUD</t>
  </si>
  <si>
    <t>52227 - CUMBAL</t>
  </si>
  <si>
    <t>52233 - CUMBITARA</t>
  </si>
  <si>
    <t>52240 - CHACHAGUÍ</t>
  </si>
  <si>
    <t>52250 - EL CHARCO</t>
  </si>
  <si>
    <t>52254 - EL PEÑOL</t>
  </si>
  <si>
    <t>52256 - EL ROSARIO</t>
  </si>
  <si>
    <t>52258 - EL TABLÓN DE GÓMEZ</t>
  </si>
  <si>
    <t>52260 - EL TAMBO</t>
  </si>
  <si>
    <t>52287 - FUNES</t>
  </si>
  <si>
    <t>52317 - GUACHUCAL</t>
  </si>
  <si>
    <t>52320 - GUAITARILLA</t>
  </si>
  <si>
    <t>52323 - GUALMATÁN</t>
  </si>
  <si>
    <t>52352 - ILES</t>
  </si>
  <si>
    <t>52354 - IMUÉS</t>
  </si>
  <si>
    <t>52356 - IPIALES</t>
  </si>
  <si>
    <t>52378 - LA CRUZ</t>
  </si>
  <si>
    <t>52381 - LA FLORIDA</t>
  </si>
  <si>
    <t>52385 - LA LLANADA</t>
  </si>
  <si>
    <t>52390 - LA TOLA</t>
  </si>
  <si>
    <t>52399 - LA UNIÓN</t>
  </si>
  <si>
    <t>52405 - LEIVA</t>
  </si>
  <si>
    <t>52411 - LINARES</t>
  </si>
  <si>
    <t>52418 - LOS ANDES</t>
  </si>
  <si>
    <t>52427 - MAGUI</t>
  </si>
  <si>
    <t>52435 - MALLAMA</t>
  </si>
  <si>
    <t>52473 - MOSQUERA</t>
  </si>
  <si>
    <t>52480 - NARIÑO</t>
  </si>
  <si>
    <t>52490 - OLAYA HERRERA</t>
  </si>
  <si>
    <t>52506 - OSPINA</t>
  </si>
  <si>
    <t>52520 - FRANCISCO PIZARRO</t>
  </si>
  <si>
    <t>52540 - POLICARPA</t>
  </si>
  <si>
    <t>52560 - POTOSÍ</t>
  </si>
  <si>
    <t>52565 - PROVIDENCIA</t>
  </si>
  <si>
    <t>52573 - PUERRÉS</t>
  </si>
  <si>
    <t>52585 - PUPIALES</t>
  </si>
  <si>
    <t>52612 - RICAURTE</t>
  </si>
  <si>
    <t>52621 - ROBERTO PAYÁN</t>
  </si>
  <si>
    <t>52678 - SAMANIEGO</t>
  </si>
  <si>
    <t>52683 - SANDONÁ</t>
  </si>
  <si>
    <t>52685 - SAN BERNARDO</t>
  </si>
  <si>
    <t>52687 - SAN LORENZO</t>
  </si>
  <si>
    <t>52693 - SAN PABLO</t>
  </si>
  <si>
    <t>52694 - SAN PEDRO DE CARTAGO</t>
  </si>
  <si>
    <t>52696 - SANTA BÁRBARA</t>
  </si>
  <si>
    <t>52699 - SANTACRUZ</t>
  </si>
  <si>
    <t>52720 - SAPUYES</t>
  </si>
  <si>
    <t>52786 - TAMINANGO</t>
  </si>
  <si>
    <t>52788 - TANGUA</t>
  </si>
  <si>
    <t>52835 - TUMACO</t>
  </si>
  <si>
    <t>52838 - TÚQUERRES</t>
  </si>
  <si>
    <t>52885 - YACUANQUER</t>
  </si>
  <si>
    <t>Etiquetas de fila</t>
  </si>
  <si>
    <t>SUBSIDIADO</t>
  </si>
  <si>
    <t>CONTRIBUTIVO</t>
  </si>
  <si>
    <t>EXC</t>
  </si>
  <si>
    <t>EXCEPCION</t>
  </si>
  <si>
    <t>FUENTE: Bodega de Datos de SISPRO (SGD) – Afiliados a Salud</t>
  </si>
  <si>
    <t>DANE Estimaciones y Proyecciones de Poblaciòn Año 2019 http://www.dane.gov.co/index.php?option=com_content&amp;view=article&amp;id=75&amp;Itemid=72</t>
  </si>
  <si>
    <t>DANE 2022</t>
  </si>
  <si>
    <t>DPMP</t>
  </si>
  <si>
    <t>MPIO</t>
  </si>
  <si>
    <t>ASEGURADA 2022</t>
  </si>
  <si>
    <t>Porcentaje Aseguramiento 2022</t>
  </si>
  <si>
    <t>PROM REGION ASEGURADA 2022</t>
  </si>
  <si>
    <t>Total general</t>
  </si>
  <si>
    <t>REG SUBS Dic2022</t>
  </si>
  <si>
    <t>CONTRIB Dic2022</t>
  </si>
  <si>
    <t>EXCEPCION Dic2022</t>
  </si>
  <si>
    <t>DANE 2023</t>
  </si>
  <si>
    <t>ASEGURADA 2023</t>
  </si>
  <si>
    <t>Porcentaje Aseguramiento 2023</t>
  </si>
  <si>
    <t>PROM REGION ASEGURADA 2023</t>
  </si>
  <si>
    <t>REG SUBS Ene2023</t>
  </si>
  <si>
    <t>CONTRIB Ene2023</t>
  </si>
  <si>
    <t>EXCEPCION Ene2023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</si>
</sst>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_-;\-* #,##0_-;_-* &quot;-&quot;??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b/>
      <sz val="9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799847602844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>
      <left style="medium"/>
      <right/>
      <top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 style="medium"/>
      <right style="medium"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/>
      <top/>
      <bottom style="thin">
        <color theme="4" tint="0.3999800086021423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24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left" vertical="center"/>
    </xf>
    <xf numFmtId="164" fontId="0" fillId="0" borderId="11" xfId="47" applyNumberFormat="1" applyFont="1" applyBorder="1" applyAlignment="1">
      <alignment/>
    </xf>
    <xf numFmtId="3" fontId="1" fillId="0" borderId="11" xfId="53" applyNumberFormat="1" applyFont="1" applyBorder="1" applyAlignment="1">
      <alignment horizontal="right"/>
      <protection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left" vertical="center"/>
    </xf>
    <xf numFmtId="164" fontId="0" fillId="0" borderId="13" xfId="47" applyNumberFormat="1" applyFont="1" applyBorder="1" applyAlignment="1">
      <alignment/>
    </xf>
    <xf numFmtId="3" fontId="1" fillId="0" borderId="13" xfId="53" applyNumberFormat="1" applyFont="1" applyBorder="1" applyAlignment="1">
      <alignment horizontal="right"/>
      <protection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5" xfId="0" applyFont="1" applyBorder="1" applyAlignment="1">
      <alignment horizontal="left" vertical="center"/>
    </xf>
    <xf numFmtId="164" fontId="0" fillId="0" borderId="15" xfId="47" applyNumberFormat="1" applyFont="1" applyBorder="1" applyAlignment="1">
      <alignment/>
    </xf>
    <xf numFmtId="3" fontId="1" fillId="0" borderId="15" xfId="53" applyNumberFormat="1" applyFont="1" applyBorder="1" applyAlignment="1">
      <alignment horizontal="right"/>
      <protection/>
    </xf>
    <xf numFmtId="49" fontId="8" fillId="0" borderId="0" xfId="52" applyNumberFormat="1" applyFont="1">
      <alignment/>
      <protection/>
    </xf>
    <xf numFmtId="0" fontId="8" fillId="0" borderId="0" xfId="52" applyFont="1">
      <alignment/>
      <protection/>
    </xf>
    <xf numFmtId="3" fontId="8" fillId="0" borderId="0" xfId="52" applyNumberFormat="1" applyFont="1">
      <alignment/>
      <protection/>
    </xf>
    <xf numFmtId="0" fontId="4" fillId="0" borderId="0" xfId="52" applyFont="1" applyAlignment="1">
      <alignment vertical="top" wrapText="1"/>
      <protection/>
    </xf>
    <xf numFmtId="164" fontId="0" fillId="0" borderId="0" xfId="0" applyNumberFormat="1" applyAlignment="1">
      <alignment/>
    </xf>
    <xf numFmtId="0" fontId="5" fillId="0" borderId="0" xfId="0" applyFont="1" applyAlignment="1">
      <alignment/>
    </xf>
    <xf numFmtId="10" fontId="1" fillId="0" borderId="13" xfId="55" applyNumberFormat="1" applyFont="1" applyBorder="1" applyAlignment="1">
      <alignment horizontal="right"/>
    </xf>
    <xf numFmtId="10" fontId="1" fillId="0" borderId="11" xfId="55" applyNumberFormat="1" applyFont="1" applyBorder="1" applyAlignment="1">
      <alignment horizontal="right"/>
    </xf>
    <xf numFmtId="10" fontId="1" fillId="0" borderId="15" xfId="55" applyNumberFormat="1" applyFont="1" applyBorder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164" fontId="7" fillId="0" borderId="16" xfId="0" applyNumberFormat="1" applyFont="1" applyBorder="1" applyAlignment="1">
      <alignment horizontal="center"/>
    </xf>
    <xf numFmtId="0" fontId="9" fillId="33" borderId="17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18" borderId="18" xfId="0" applyFont="1" applyFill="1" applyBorder="1" applyAlignment="1">
      <alignment horizontal="center" vertical="center" wrapText="1"/>
    </xf>
    <xf numFmtId="0" fontId="9" fillId="34" borderId="19" xfId="0" applyFont="1" applyFill="1" applyBorder="1" applyAlignment="1">
      <alignment horizontal="center" vertical="center" wrapText="1"/>
    </xf>
    <xf numFmtId="10" fontId="43" fillId="0" borderId="16" xfId="55" applyNumberFormat="1" applyFont="1" applyBorder="1" applyAlignment="1">
      <alignment/>
    </xf>
    <xf numFmtId="10" fontId="0" fillId="0" borderId="20" xfId="55" applyNumberFormat="1" applyFont="1" applyBorder="1" applyAlignment="1">
      <alignment/>
    </xf>
    <xf numFmtId="10" fontId="0" fillId="0" borderId="21" xfId="55" applyNumberFormat="1" applyFont="1" applyBorder="1" applyAlignment="1">
      <alignment/>
    </xf>
    <xf numFmtId="164" fontId="0" fillId="0" borderId="22" xfId="47" applyNumberFormat="1" applyFont="1" applyBorder="1" applyAlignment="1">
      <alignment/>
    </xf>
    <xf numFmtId="164" fontId="0" fillId="0" borderId="23" xfId="47" applyNumberFormat="1" applyFont="1" applyBorder="1" applyAlignment="1">
      <alignment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5" xfId="0" applyFont="1" applyBorder="1" applyAlignment="1">
      <alignment horizontal="left" vertical="center"/>
    </xf>
    <xf numFmtId="164" fontId="0" fillId="0" borderId="26" xfId="47" applyNumberFormat="1" applyFont="1" applyBorder="1" applyAlignment="1">
      <alignment/>
    </xf>
    <xf numFmtId="164" fontId="0" fillId="0" borderId="25" xfId="47" applyNumberFormat="1" applyFont="1" applyBorder="1" applyAlignment="1">
      <alignment/>
    </xf>
    <xf numFmtId="3" fontId="1" fillId="0" borderId="25" xfId="53" applyNumberFormat="1" applyFont="1" applyBorder="1" applyAlignment="1">
      <alignment horizontal="right"/>
      <protection/>
    </xf>
    <xf numFmtId="10" fontId="1" fillId="0" borderId="25" xfId="55" applyNumberFormat="1" applyFont="1" applyBorder="1" applyAlignment="1">
      <alignment horizontal="right"/>
    </xf>
    <xf numFmtId="10" fontId="0" fillId="0" borderId="27" xfId="55" applyNumberFormat="1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164" fontId="0" fillId="0" borderId="12" xfId="47" applyNumberFormat="1" applyFont="1" applyBorder="1" applyAlignment="1">
      <alignment/>
    </xf>
    <xf numFmtId="164" fontId="0" fillId="0" borderId="14" xfId="47" applyNumberFormat="1" applyFont="1" applyBorder="1" applyAlignment="1">
      <alignment/>
    </xf>
    <xf numFmtId="10" fontId="0" fillId="0" borderId="28" xfId="55" applyNumberFormat="1" applyFont="1" applyBorder="1" applyAlignment="1">
      <alignment/>
    </xf>
    <xf numFmtId="10" fontId="0" fillId="0" borderId="29" xfId="55" applyNumberFormat="1" applyFont="1" applyBorder="1" applyAlignment="1">
      <alignment/>
    </xf>
    <xf numFmtId="10" fontId="0" fillId="0" borderId="30" xfId="55" applyNumberFormat="1" applyFont="1" applyBorder="1" applyAlignment="1">
      <alignment/>
    </xf>
    <xf numFmtId="3" fontId="1" fillId="0" borderId="26" xfId="53" applyNumberFormat="1" applyFont="1" applyBorder="1" applyAlignment="1">
      <alignment horizontal="right"/>
      <protection/>
    </xf>
    <xf numFmtId="3" fontId="1" fillId="0" borderId="22" xfId="53" applyNumberFormat="1" applyFont="1" applyBorder="1" applyAlignment="1">
      <alignment horizontal="right"/>
      <protection/>
    </xf>
    <xf numFmtId="3" fontId="1" fillId="0" borderId="23" xfId="53" applyNumberFormat="1" applyFont="1" applyBorder="1" applyAlignment="1">
      <alignment horizontal="right"/>
      <protection/>
    </xf>
    <xf numFmtId="10" fontId="1" fillId="0" borderId="26" xfId="55" applyNumberFormat="1" applyFont="1" applyBorder="1" applyAlignment="1">
      <alignment horizontal="right"/>
    </xf>
    <xf numFmtId="10" fontId="1" fillId="0" borderId="22" xfId="55" applyNumberFormat="1" applyFont="1" applyBorder="1" applyAlignment="1">
      <alignment horizontal="right"/>
    </xf>
    <xf numFmtId="10" fontId="1" fillId="0" borderId="23" xfId="55" applyNumberFormat="1" applyFont="1" applyBorder="1" applyAlignment="1">
      <alignment horizontal="right"/>
    </xf>
    <xf numFmtId="3" fontId="1" fillId="0" borderId="12" xfId="53" applyNumberFormat="1" applyFont="1" applyBorder="1" applyAlignment="1">
      <alignment horizontal="right"/>
      <protection/>
    </xf>
    <xf numFmtId="3" fontId="1" fillId="0" borderId="14" xfId="53" applyNumberFormat="1" applyFont="1" applyBorder="1" applyAlignment="1">
      <alignment horizontal="right"/>
      <protection/>
    </xf>
    <xf numFmtId="10" fontId="43" fillId="0" borderId="31" xfId="55" applyNumberFormat="1" applyFont="1" applyBorder="1" applyAlignment="1">
      <alignment/>
    </xf>
    <xf numFmtId="10" fontId="43" fillId="0" borderId="32" xfId="55" applyNumberFormat="1" applyFont="1" applyBorder="1" applyAlignment="1">
      <alignment/>
    </xf>
    <xf numFmtId="10" fontId="7" fillId="0" borderId="33" xfId="55" applyNumberFormat="1" applyFont="1" applyBorder="1" applyAlignment="1">
      <alignment horizontal="right" vertical="center"/>
    </xf>
    <xf numFmtId="164" fontId="7" fillId="0" borderId="34" xfId="0" applyNumberFormat="1" applyFont="1" applyBorder="1" applyAlignment="1">
      <alignment horizontal="center"/>
    </xf>
    <xf numFmtId="164" fontId="7" fillId="0" borderId="33" xfId="0" applyNumberFormat="1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36" xfId="0" applyBorder="1" applyAlignment="1">
      <alignment/>
    </xf>
    <xf numFmtId="10" fontId="43" fillId="0" borderId="0" xfId="55" applyNumberFormat="1" applyFont="1" applyAlignment="1">
      <alignment/>
    </xf>
    <xf numFmtId="0" fontId="9" fillId="18" borderId="37" xfId="0" applyFont="1" applyFill="1" applyBorder="1" applyAlignment="1">
      <alignment horizontal="center" vertical="center" wrapText="1"/>
    </xf>
    <xf numFmtId="0" fontId="9" fillId="18" borderId="17" xfId="0" applyFont="1" applyFill="1" applyBorder="1" applyAlignment="1">
      <alignment horizontal="center" vertical="center" wrapText="1"/>
    </xf>
    <xf numFmtId="0" fontId="9" fillId="18" borderId="19" xfId="0" applyFont="1" applyFill="1" applyBorder="1" applyAlignment="1">
      <alignment horizontal="center" vertical="center" wrapText="1"/>
    </xf>
    <xf numFmtId="0" fontId="9" fillId="18" borderId="38" xfId="0" applyFont="1" applyFill="1" applyBorder="1" applyAlignment="1">
      <alignment horizontal="center" vertical="center" wrapText="1"/>
    </xf>
    <xf numFmtId="0" fontId="9" fillId="34" borderId="17" xfId="0" applyFont="1" applyFill="1" applyBorder="1" applyAlignment="1">
      <alignment horizontal="center" vertical="center" wrapText="1"/>
    </xf>
    <xf numFmtId="164" fontId="0" fillId="0" borderId="24" xfId="47" applyNumberFormat="1" applyFont="1" applyBorder="1" applyAlignment="1">
      <alignment/>
    </xf>
    <xf numFmtId="3" fontId="1" fillId="0" borderId="24" xfId="53" applyNumberFormat="1" applyFont="1" applyBorder="1" applyAlignment="1">
      <alignment horizontal="right"/>
      <protection/>
    </xf>
    <xf numFmtId="0" fontId="4" fillId="0" borderId="39" xfId="0" applyFont="1" applyBorder="1" applyAlignment="1">
      <alignment/>
    </xf>
    <xf numFmtId="164" fontId="0" fillId="0" borderId="10" xfId="47" applyNumberFormat="1" applyFont="1" applyBorder="1" applyAlignment="1">
      <alignment/>
    </xf>
    <xf numFmtId="10" fontId="0" fillId="0" borderId="40" xfId="55" applyNumberFormat="1" applyFont="1" applyBorder="1" applyAlignment="1">
      <alignment/>
    </xf>
    <xf numFmtId="164" fontId="0" fillId="0" borderId="41" xfId="47" applyNumberFormat="1" applyFont="1" applyBorder="1" applyAlignment="1">
      <alignment/>
    </xf>
    <xf numFmtId="10" fontId="0" fillId="0" borderId="39" xfId="55" applyNumberFormat="1" applyFont="1" applyBorder="1" applyAlignment="1">
      <alignment/>
    </xf>
    <xf numFmtId="3" fontId="1" fillId="0" borderId="41" xfId="53" applyNumberFormat="1" applyFont="1" applyBorder="1" applyAlignment="1">
      <alignment horizontal="right"/>
      <protection/>
    </xf>
    <xf numFmtId="3" fontId="1" fillId="0" borderId="10" xfId="53" applyNumberFormat="1" applyFont="1" applyBorder="1" applyAlignment="1">
      <alignment horizontal="right"/>
      <protection/>
    </xf>
    <xf numFmtId="10" fontId="1" fillId="0" borderId="41" xfId="55" applyNumberFormat="1" applyFont="1" applyBorder="1" applyAlignment="1">
      <alignment horizontal="right"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43" xfId="0" applyFont="1" applyBorder="1" applyAlignment="1">
      <alignment horizontal="left" vertical="center"/>
    </xf>
    <xf numFmtId="0" fontId="4" fillId="0" borderId="44" xfId="0" applyFont="1" applyBorder="1" applyAlignment="1">
      <alignment/>
    </xf>
    <xf numFmtId="164" fontId="0" fillId="0" borderId="42" xfId="47" applyNumberFormat="1" applyFont="1" applyBorder="1" applyAlignment="1">
      <alignment/>
    </xf>
    <xf numFmtId="164" fontId="0" fillId="0" borderId="43" xfId="47" applyNumberFormat="1" applyFont="1" applyBorder="1" applyAlignment="1">
      <alignment/>
    </xf>
    <xf numFmtId="10" fontId="0" fillId="0" borderId="45" xfId="55" applyNumberFormat="1" applyFont="1" applyBorder="1" applyAlignment="1">
      <alignment/>
    </xf>
    <xf numFmtId="164" fontId="0" fillId="0" borderId="46" xfId="47" applyNumberFormat="1" applyFont="1" applyBorder="1" applyAlignment="1">
      <alignment/>
    </xf>
    <xf numFmtId="10" fontId="0" fillId="0" borderId="44" xfId="55" applyNumberFormat="1" applyFont="1" applyBorder="1" applyAlignment="1">
      <alignment/>
    </xf>
    <xf numFmtId="3" fontId="1" fillId="0" borderId="46" xfId="53" applyNumberFormat="1" applyFont="1" applyBorder="1" applyAlignment="1">
      <alignment horizontal="right"/>
      <protection/>
    </xf>
    <xf numFmtId="3" fontId="1" fillId="0" borderId="43" xfId="53" applyNumberFormat="1" applyFont="1" applyBorder="1" applyAlignment="1">
      <alignment horizontal="right"/>
      <protection/>
    </xf>
    <xf numFmtId="3" fontId="1" fillId="0" borderId="42" xfId="53" applyNumberFormat="1" applyFont="1" applyBorder="1" applyAlignment="1">
      <alignment horizontal="right"/>
      <protection/>
    </xf>
    <xf numFmtId="10" fontId="1" fillId="0" borderId="46" xfId="55" applyNumberFormat="1" applyFont="1" applyBorder="1" applyAlignment="1">
      <alignment horizontal="right"/>
    </xf>
    <xf numFmtId="10" fontId="1" fillId="0" borderId="43" xfId="55" applyNumberFormat="1" applyFont="1" applyBorder="1" applyAlignment="1">
      <alignment horizontal="right"/>
    </xf>
    <xf numFmtId="164" fontId="43" fillId="0" borderId="47" xfId="0" applyNumberFormat="1" applyFont="1" applyBorder="1" applyAlignment="1">
      <alignment vertical="center"/>
    </xf>
    <xf numFmtId="0" fontId="9" fillId="18" borderId="47" xfId="0" applyFont="1" applyFill="1" applyBorder="1" applyAlignment="1">
      <alignment horizontal="center" vertical="center" wrapText="1"/>
    </xf>
    <xf numFmtId="0" fontId="44" fillId="0" borderId="0" xfId="0" applyFont="1" applyAlignment="1">
      <alignment/>
    </xf>
    <xf numFmtId="10" fontId="0" fillId="0" borderId="0" xfId="0" applyNumberFormat="1" applyAlignment="1">
      <alignment/>
    </xf>
    <xf numFmtId="0" fontId="9" fillId="33" borderId="0" xfId="0" applyFont="1" applyFill="1" applyAlignment="1">
      <alignment horizontal="center" vertical="center" wrapText="1"/>
    </xf>
    <xf numFmtId="10" fontId="0" fillId="0" borderId="17" xfId="55" applyNumberFormat="1" applyFont="1" applyBorder="1" applyAlignment="1">
      <alignment vertical="center"/>
    </xf>
    <xf numFmtId="10" fontId="0" fillId="0" borderId="18" xfId="55" applyNumberFormat="1" applyFont="1" applyBorder="1" applyAlignment="1">
      <alignment vertical="center"/>
    </xf>
    <xf numFmtId="10" fontId="0" fillId="0" borderId="19" xfId="55" applyNumberFormat="1" applyFont="1" applyBorder="1" applyAlignment="1">
      <alignment vertical="center"/>
    </xf>
    <xf numFmtId="10" fontId="0" fillId="0" borderId="48" xfId="55" applyNumberFormat="1" applyFont="1" applyBorder="1" applyAlignment="1">
      <alignment vertical="center"/>
    </xf>
    <xf numFmtId="10" fontId="0" fillId="0" borderId="49" xfId="55" applyNumberFormat="1" applyFont="1" applyBorder="1" applyAlignment="1">
      <alignment vertical="center"/>
    </xf>
    <xf numFmtId="10" fontId="0" fillId="0" borderId="50" xfId="55" applyNumberFormat="1" applyFont="1" applyBorder="1" applyAlignment="1">
      <alignment vertical="center"/>
    </xf>
    <xf numFmtId="10" fontId="0" fillId="0" borderId="51" xfId="55" applyNumberFormat="1" applyFont="1" applyBorder="1" applyAlignment="1">
      <alignment vertical="center"/>
    </xf>
    <xf numFmtId="10" fontId="0" fillId="0" borderId="52" xfId="55" applyNumberFormat="1" applyFont="1" applyBorder="1" applyAlignment="1">
      <alignment vertical="center"/>
    </xf>
    <xf numFmtId="10" fontId="0" fillId="0" borderId="53" xfId="55" applyNumberFormat="1" applyFont="1" applyBorder="1" applyAlignment="1">
      <alignment vertical="center"/>
    </xf>
    <xf numFmtId="10" fontId="0" fillId="0" borderId="17" xfId="0" applyNumberFormat="1" applyBorder="1" applyAlignment="1">
      <alignment vertical="center"/>
    </xf>
    <xf numFmtId="10" fontId="0" fillId="0" borderId="18" xfId="0" applyNumberFormat="1" applyBorder="1" applyAlignment="1">
      <alignment vertical="center"/>
    </xf>
    <xf numFmtId="10" fontId="0" fillId="0" borderId="48" xfId="0" applyNumberFormat="1" applyBorder="1" applyAlignment="1">
      <alignment vertical="center"/>
    </xf>
    <xf numFmtId="10" fontId="0" fillId="0" borderId="49" xfId="0" applyNumberFormat="1" applyBorder="1" applyAlignment="1">
      <alignment vertical="center"/>
    </xf>
    <xf numFmtId="10" fontId="0" fillId="0" borderId="51" xfId="0" applyNumberFormat="1" applyBorder="1" applyAlignment="1">
      <alignment vertical="center"/>
    </xf>
    <xf numFmtId="10" fontId="0" fillId="0" borderId="52" xfId="0" applyNumberFormat="1" applyBorder="1" applyAlignment="1">
      <alignment vertical="center"/>
    </xf>
    <xf numFmtId="0" fontId="43" fillId="35" borderId="54" xfId="0" applyFont="1" applyFill="1" applyBorder="1" applyAlignment="1">
      <alignment vertical="center" wrapText="1"/>
    </xf>
    <xf numFmtId="3" fontId="0" fillId="0" borderId="0" xfId="0" applyNumberFormat="1" applyAlignment="1">
      <alignment vertical="center" wrapText="1"/>
    </xf>
    <xf numFmtId="43" fontId="0" fillId="0" borderId="0" xfId="0" applyNumberFormat="1" applyAlignment="1">
      <alignment/>
    </xf>
    <xf numFmtId="0" fontId="43" fillId="35" borderId="54" xfId="0" applyFont="1" applyFill="1" applyBorder="1" applyAlignment="1">
      <alignment/>
    </xf>
    <xf numFmtId="0" fontId="43" fillId="0" borderId="54" xfId="0" applyFont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Def Déficit de Cobertura plenos y parciales Corte 31-12-2006 Ultimo SN ajuste GT may 25 071" xfId="52"/>
    <cellStyle name="Normal_Hoja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6">
    <dxf>
      <font>
        <color theme="1"/>
      </font>
      <fill>
        <patternFill>
          <bgColor theme="6" tint="0.7999799847602844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theme="1"/>
      </font>
      <fill>
        <patternFill>
          <bgColor theme="6" tint="0.7999799847602844"/>
        </patternFill>
      </fill>
      <border/>
    </dxf>
  </dxfs>
  <tableStyles count="1" defaultTableStyle="TableStyleMedium2" defaultPivotStyle="PivotStyleLight16">
    <tableStyle name="MySqlDefault" pivot="0" table="0" count="2">
      <tableStyleElement type="wholeTable" dxfId="3"/>
      <tableStyleElement type="headerRow" dxfId="2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A76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11.421875" defaultRowHeight="15"/>
  <cols>
    <col min="1" max="2" width="6.00390625" style="0" customWidth="1"/>
    <col min="3" max="3" width="9.140625" style="0" customWidth="1"/>
    <col min="4" max="4" width="21.8515625" style="0" bestFit="1" customWidth="1"/>
    <col min="5" max="5" width="20.00390625" style="0" bestFit="1" customWidth="1"/>
    <col min="6" max="6" width="10.57421875" style="0" bestFit="1" customWidth="1"/>
    <col min="7" max="7" width="10.57421875" style="0" customWidth="1"/>
    <col min="8" max="8" width="13.7109375" style="0" customWidth="1"/>
    <col min="9" max="9" width="10.57421875" style="0" bestFit="1" customWidth="1"/>
    <col min="10" max="10" width="10.57421875" style="0" customWidth="1"/>
    <col min="11" max="11" width="13.7109375" style="0" customWidth="1"/>
    <col min="12" max="12" width="9.00390625" style="0" bestFit="1" customWidth="1"/>
    <col min="13" max="13" width="9.00390625" style="0" customWidth="1"/>
    <col min="14" max="14" width="13.7109375" style="0" customWidth="1"/>
    <col min="15" max="15" width="9.421875" style="0" bestFit="1" customWidth="1"/>
    <col min="16" max="16" width="9.421875" style="0" customWidth="1"/>
    <col min="17" max="17" width="13.7109375" style="0" customWidth="1"/>
    <col min="18" max="18" width="10.57421875" style="0" bestFit="1" customWidth="1"/>
    <col min="19" max="19" width="10.57421875" style="0" customWidth="1"/>
    <col min="20" max="20" width="13.7109375" style="0" customWidth="1"/>
    <col min="21" max="22" width="12.00390625" style="0" customWidth="1"/>
    <col min="23" max="23" width="13.7109375" style="0" customWidth="1"/>
    <col min="24" max="26" width="13.00390625" style="0" customWidth="1"/>
    <col min="27" max="27" width="11.421875" style="0" customWidth="1"/>
  </cols>
  <sheetData>
    <row r="1" ht="15.75" thickBot="1"/>
    <row r="2" spans="1:26" ht="48" customHeight="1" thickBot="1">
      <c r="A2" s="28" t="s">
        <v>74</v>
      </c>
      <c r="B2" s="29" t="s">
        <v>75</v>
      </c>
      <c r="C2" s="29" t="s">
        <v>76</v>
      </c>
      <c r="D2" s="29" t="s">
        <v>77</v>
      </c>
      <c r="E2" s="70" t="s">
        <v>0</v>
      </c>
      <c r="F2" s="71" t="s">
        <v>246</v>
      </c>
      <c r="G2" s="71" t="s">
        <v>236</v>
      </c>
      <c r="H2" s="72" t="s">
        <v>160</v>
      </c>
      <c r="I2" s="73" t="s">
        <v>250</v>
      </c>
      <c r="J2" s="73" t="s">
        <v>243</v>
      </c>
      <c r="K2" s="70" t="s">
        <v>160</v>
      </c>
      <c r="L2" s="71" t="s">
        <v>251</v>
      </c>
      <c r="M2" s="30" t="s">
        <v>244</v>
      </c>
      <c r="N2" s="72" t="s">
        <v>160</v>
      </c>
      <c r="O2" s="73" t="s">
        <v>252</v>
      </c>
      <c r="P2" s="73" t="s">
        <v>245</v>
      </c>
      <c r="Q2" s="70" t="s">
        <v>160</v>
      </c>
      <c r="R2" s="71" t="s">
        <v>247</v>
      </c>
      <c r="S2" s="30" t="s">
        <v>239</v>
      </c>
      <c r="T2" s="72" t="s">
        <v>160</v>
      </c>
      <c r="U2" s="73" t="s">
        <v>248</v>
      </c>
      <c r="V2" s="30" t="s">
        <v>240</v>
      </c>
      <c r="W2" s="70" t="s">
        <v>160</v>
      </c>
      <c r="X2" s="74" t="s">
        <v>249</v>
      </c>
      <c r="Y2" s="74" t="s">
        <v>241</v>
      </c>
      <c r="Z2" s="31" t="s">
        <v>160</v>
      </c>
    </row>
    <row r="3" spans="1:27" ht="12.75" customHeight="1">
      <c r="A3" s="1">
        <v>1</v>
      </c>
      <c r="B3" s="2" t="s">
        <v>140</v>
      </c>
      <c r="C3" s="2" t="s">
        <v>37</v>
      </c>
      <c r="D3" s="3" t="s">
        <v>141</v>
      </c>
      <c r="E3" s="77" t="s">
        <v>54</v>
      </c>
      <c r="F3" s="78">
        <v>5564</v>
      </c>
      <c r="G3" s="4">
        <v>5558</v>
      </c>
      <c r="H3" s="79">
        <f>(F3/G3)-1</f>
        <v>0.0010795250089961073</v>
      </c>
      <c r="I3" s="80">
        <v>4865</v>
      </c>
      <c r="J3" s="4">
        <v>4832</v>
      </c>
      <c r="K3" s="81">
        <f>(I3/J3)-1</f>
        <v>0.006829470198675525</v>
      </c>
      <c r="L3" s="78">
        <v>206</v>
      </c>
      <c r="M3" s="4">
        <v>241</v>
      </c>
      <c r="N3" s="79">
        <f>(L3/M3)-1</f>
        <v>-0.1452282157676349</v>
      </c>
      <c r="O3" s="82">
        <v>75</v>
      </c>
      <c r="P3" s="5">
        <v>76</v>
      </c>
      <c r="Q3" s="81">
        <f aca="true" t="shared" si="0" ref="Q3:Q8">(O3/P3)-1</f>
        <v>-0.013157894736842146</v>
      </c>
      <c r="R3" s="83">
        <f aca="true" t="shared" si="1" ref="R3:S34">I3+L3+O3</f>
        <v>5146</v>
      </c>
      <c r="S3" s="83">
        <f t="shared" si="1"/>
        <v>5149</v>
      </c>
      <c r="T3" s="79">
        <f>(R3/S3)-1</f>
        <v>-0.0005826374053213845</v>
      </c>
      <c r="U3" s="84">
        <f>IF((R3/F3)&gt;1,1,R3/F3)</f>
        <v>0.9248741912293315</v>
      </c>
      <c r="V3" s="23">
        <v>0.9264123785534365</v>
      </c>
      <c r="W3" s="81">
        <f>(U3/V3)-1</f>
        <v>-0.0016603700033746005</v>
      </c>
      <c r="X3" s="104">
        <f>SUM(U3:U5)/3</f>
        <v>0.8982844895472369</v>
      </c>
      <c r="Y3" s="105">
        <f>SUM(V3:V5)/3</f>
        <v>0.8991583266775933</v>
      </c>
      <c r="Z3" s="106">
        <f>(X3/Y3)-1</f>
        <v>-0.0009718390014640255</v>
      </c>
      <c r="AA3" s="121"/>
    </row>
    <row r="4" spans="1:27" ht="12.75" customHeight="1">
      <c r="A4" s="6">
        <v>1</v>
      </c>
      <c r="B4" s="7" t="s">
        <v>146</v>
      </c>
      <c r="C4" s="7" t="s">
        <v>37</v>
      </c>
      <c r="D4" s="8" t="s">
        <v>141</v>
      </c>
      <c r="E4" s="46" t="s">
        <v>59</v>
      </c>
      <c r="F4" s="48">
        <v>27799</v>
      </c>
      <c r="G4" s="9">
        <v>27766</v>
      </c>
      <c r="H4" s="33">
        <f aca="true" t="shared" si="2" ref="H4:H66">(F4/G4)-1</f>
        <v>0.001188503925664497</v>
      </c>
      <c r="I4" s="35">
        <v>26234</v>
      </c>
      <c r="J4" s="9">
        <v>26163</v>
      </c>
      <c r="K4" s="51">
        <f aca="true" t="shared" si="3" ref="K4:K66">(I4/J4)-1</f>
        <v>0.0027137560677292782</v>
      </c>
      <c r="L4" s="48">
        <v>1679</v>
      </c>
      <c r="M4" s="9">
        <v>1829</v>
      </c>
      <c r="N4" s="33">
        <f aca="true" t="shared" si="4" ref="N4:N66">(L4/M4)-1</f>
        <v>-0.08201202843083655</v>
      </c>
      <c r="O4" s="54">
        <v>590</v>
      </c>
      <c r="P4" s="10">
        <v>598</v>
      </c>
      <c r="Q4" s="51">
        <f t="shared" si="0"/>
        <v>-0.013377926421404673</v>
      </c>
      <c r="R4" s="59">
        <f t="shared" si="1"/>
        <v>28503</v>
      </c>
      <c r="S4" s="10">
        <f t="shared" si="1"/>
        <v>28590</v>
      </c>
      <c r="T4" s="33">
        <f>(R4/S4)-1</f>
        <v>-0.0030430220356768567</v>
      </c>
      <c r="U4" s="57">
        <f>IF((R4/F4)&gt;1,1,R4/F4)</f>
        <v>1</v>
      </c>
      <c r="V4" s="22">
        <v>1</v>
      </c>
      <c r="W4" s="51">
        <f aca="true" t="shared" si="5" ref="W4:W66">(U4/V4)-1</f>
        <v>0</v>
      </c>
      <c r="X4" s="107"/>
      <c r="Y4" s="108"/>
      <c r="Z4" s="109"/>
      <c r="AA4" s="121"/>
    </row>
    <row r="5" spans="1:27" ht="12.75" customHeight="1" thickBot="1">
      <c r="A5" s="11">
        <v>1</v>
      </c>
      <c r="B5" s="12" t="s">
        <v>153</v>
      </c>
      <c r="C5" s="12" t="s">
        <v>37</v>
      </c>
      <c r="D5" s="13" t="s">
        <v>141</v>
      </c>
      <c r="E5" s="47" t="s">
        <v>66</v>
      </c>
      <c r="F5" s="49">
        <v>11099</v>
      </c>
      <c r="G5" s="14">
        <v>11086</v>
      </c>
      <c r="H5" s="34">
        <f t="shared" si="2"/>
        <v>0.0011726501894280261</v>
      </c>
      <c r="I5" s="36">
        <v>8139</v>
      </c>
      <c r="J5" s="14">
        <v>8080</v>
      </c>
      <c r="K5" s="52">
        <f t="shared" si="3"/>
        <v>0.007301980198019864</v>
      </c>
      <c r="L5" s="49">
        <v>274</v>
      </c>
      <c r="M5" s="14">
        <v>334</v>
      </c>
      <c r="N5" s="34">
        <f t="shared" si="4"/>
        <v>-0.17964071856287422</v>
      </c>
      <c r="O5" s="55">
        <v>133</v>
      </c>
      <c r="P5" s="15">
        <v>134</v>
      </c>
      <c r="Q5" s="52">
        <f t="shared" si="0"/>
        <v>-0.007462686567164201</v>
      </c>
      <c r="R5" s="60">
        <f t="shared" si="1"/>
        <v>8546</v>
      </c>
      <c r="S5" s="15">
        <f t="shared" si="1"/>
        <v>8548</v>
      </c>
      <c r="T5" s="34">
        <f aca="true" t="shared" si="6" ref="T5:T68">(R5/S5)-1</f>
        <v>-0.00023397285914839028</v>
      </c>
      <c r="U5" s="58">
        <f aca="true" t="shared" si="7" ref="U5:U66">IF((R5/F5)&gt;1,1,R5/F5)</f>
        <v>0.7699792774123795</v>
      </c>
      <c r="V5" s="24">
        <v>0.7710626014793434</v>
      </c>
      <c r="W5" s="52">
        <f t="shared" si="5"/>
        <v>-0.0014049755037858214</v>
      </c>
      <c r="X5" s="110"/>
      <c r="Y5" s="111"/>
      <c r="Z5" s="112"/>
      <c r="AA5" s="121"/>
    </row>
    <row r="6" spans="1:27" ht="12.75" customHeight="1">
      <c r="A6" s="1">
        <v>2</v>
      </c>
      <c r="B6" s="2" t="s">
        <v>78</v>
      </c>
      <c r="C6" s="2" t="s">
        <v>1</v>
      </c>
      <c r="D6" s="3" t="s">
        <v>79</v>
      </c>
      <c r="E6" s="77" t="s">
        <v>2</v>
      </c>
      <c r="F6" s="78">
        <v>393476</v>
      </c>
      <c r="G6" s="4">
        <v>393009</v>
      </c>
      <c r="H6" s="79">
        <f t="shared" si="2"/>
        <v>0.0011882679531511897</v>
      </c>
      <c r="I6" s="80">
        <v>239805</v>
      </c>
      <c r="J6" s="4">
        <v>238274</v>
      </c>
      <c r="K6" s="81">
        <f t="shared" si="3"/>
        <v>0.006425375827828539</v>
      </c>
      <c r="L6" s="78">
        <v>174371</v>
      </c>
      <c r="M6" s="4">
        <v>177730</v>
      </c>
      <c r="N6" s="79">
        <f t="shared" si="4"/>
        <v>-0.018899454228323842</v>
      </c>
      <c r="O6" s="82">
        <v>13744</v>
      </c>
      <c r="P6" s="5">
        <v>13866</v>
      </c>
      <c r="Q6" s="81">
        <f t="shared" si="0"/>
        <v>-0.008798499927881176</v>
      </c>
      <c r="R6" s="83">
        <f t="shared" si="1"/>
        <v>427920</v>
      </c>
      <c r="S6" s="5">
        <f t="shared" si="1"/>
        <v>429870</v>
      </c>
      <c r="T6" s="79">
        <f t="shared" si="6"/>
        <v>-0.004536255146904922</v>
      </c>
      <c r="U6" s="84">
        <f t="shared" si="7"/>
        <v>1</v>
      </c>
      <c r="V6" s="23">
        <v>1</v>
      </c>
      <c r="W6" s="81">
        <f t="shared" si="5"/>
        <v>0</v>
      </c>
      <c r="X6" s="104">
        <f>SUM(U6:U11)/6</f>
        <v>0.8034642031634309</v>
      </c>
      <c r="Y6" s="105">
        <f>SUM(V6:V11)/6</f>
        <v>0.8049459050618385</v>
      </c>
      <c r="Z6" s="106">
        <f>(X6/Y6)-1</f>
        <v>-0.0018407471720646162</v>
      </c>
      <c r="AA6" s="121"/>
    </row>
    <row r="7" spans="1:27" ht="12.75" customHeight="1">
      <c r="A7" s="6">
        <v>2</v>
      </c>
      <c r="B7" s="7" t="s">
        <v>102</v>
      </c>
      <c r="C7" s="7" t="s">
        <v>1</v>
      </c>
      <c r="D7" s="8" t="s">
        <v>79</v>
      </c>
      <c r="E7" s="46" t="s">
        <v>21</v>
      </c>
      <c r="F7" s="48">
        <v>15334</v>
      </c>
      <c r="G7" s="9">
        <v>15316</v>
      </c>
      <c r="H7" s="33">
        <f t="shared" si="2"/>
        <v>0.0011752415774353153</v>
      </c>
      <c r="I7" s="35">
        <v>9485</v>
      </c>
      <c r="J7" s="9">
        <v>9423</v>
      </c>
      <c r="K7" s="51">
        <f t="shared" si="3"/>
        <v>0.0065796455481268445</v>
      </c>
      <c r="L7" s="48">
        <v>1113</v>
      </c>
      <c r="M7" s="9">
        <v>1174</v>
      </c>
      <c r="N7" s="33">
        <f t="shared" si="4"/>
        <v>-0.05195911413969334</v>
      </c>
      <c r="O7" s="54">
        <v>22</v>
      </c>
      <c r="P7" s="10">
        <v>25</v>
      </c>
      <c r="Q7" s="51">
        <f t="shared" si="0"/>
        <v>-0.12</v>
      </c>
      <c r="R7" s="59">
        <f t="shared" si="1"/>
        <v>10620</v>
      </c>
      <c r="S7" s="10">
        <f t="shared" si="1"/>
        <v>10622</v>
      </c>
      <c r="T7" s="33">
        <f t="shared" si="6"/>
        <v>-0.00018828845791751814</v>
      </c>
      <c r="U7" s="57">
        <f t="shared" si="7"/>
        <v>0.6925785835398461</v>
      </c>
      <c r="V7" s="22">
        <v>0.6935231130843562</v>
      </c>
      <c r="W7" s="51">
        <f t="shared" si="5"/>
        <v>-0.0013619294392502868</v>
      </c>
      <c r="X7" s="107"/>
      <c r="Y7" s="108"/>
      <c r="Z7" s="109"/>
      <c r="AA7" s="121"/>
    </row>
    <row r="8" spans="1:27" ht="12.75" customHeight="1">
      <c r="A8" s="6">
        <v>2</v>
      </c>
      <c r="B8" s="7" t="s">
        <v>121</v>
      </c>
      <c r="C8" s="7" t="s">
        <v>1</v>
      </c>
      <c r="D8" s="8" t="s">
        <v>79</v>
      </c>
      <c r="E8" s="46" t="s">
        <v>36</v>
      </c>
      <c r="F8" s="48">
        <v>9931</v>
      </c>
      <c r="G8" s="9">
        <v>9920</v>
      </c>
      <c r="H8" s="33">
        <f t="shared" si="2"/>
        <v>0.0011088709677420372</v>
      </c>
      <c r="I8" s="35">
        <v>7702</v>
      </c>
      <c r="J8" s="9">
        <v>7657</v>
      </c>
      <c r="K8" s="51">
        <f t="shared" si="3"/>
        <v>0.005876975316703614</v>
      </c>
      <c r="L8" s="48">
        <v>445</v>
      </c>
      <c r="M8" s="9">
        <v>496</v>
      </c>
      <c r="N8" s="33">
        <f t="shared" si="4"/>
        <v>-0.10282258064516125</v>
      </c>
      <c r="O8" s="54">
        <v>38</v>
      </c>
      <c r="P8" s="10">
        <v>38</v>
      </c>
      <c r="Q8" s="51">
        <f t="shared" si="0"/>
        <v>0</v>
      </c>
      <c r="R8" s="59">
        <f t="shared" si="1"/>
        <v>8185</v>
      </c>
      <c r="S8" s="10">
        <f t="shared" si="1"/>
        <v>8191</v>
      </c>
      <c r="T8" s="33">
        <f t="shared" si="6"/>
        <v>-0.0007325112928824318</v>
      </c>
      <c r="U8" s="57">
        <f t="shared" si="7"/>
        <v>0.8241868895378109</v>
      </c>
      <c r="V8" s="22">
        <v>0.8257056451612903</v>
      </c>
      <c r="W8" s="51">
        <f t="shared" si="5"/>
        <v>-0.0018393426669411905</v>
      </c>
      <c r="X8" s="107"/>
      <c r="Y8" s="108"/>
      <c r="Z8" s="109"/>
      <c r="AA8" s="121"/>
    </row>
    <row r="9" spans="1:27" ht="12.75" customHeight="1">
      <c r="A9" s="6">
        <v>2</v>
      </c>
      <c r="B9" s="7" t="s">
        <v>132</v>
      </c>
      <c r="C9" s="7" t="s">
        <v>1</v>
      </c>
      <c r="D9" s="8" t="s">
        <v>79</v>
      </c>
      <c r="E9" s="46" t="s">
        <v>48</v>
      </c>
      <c r="F9" s="48">
        <v>4355</v>
      </c>
      <c r="G9" s="9">
        <v>4350</v>
      </c>
      <c r="H9" s="33">
        <f t="shared" si="2"/>
        <v>0.0011494252873562871</v>
      </c>
      <c r="I9" s="35">
        <v>3054</v>
      </c>
      <c r="J9" s="9">
        <v>3014</v>
      </c>
      <c r="K9" s="51">
        <f t="shared" si="3"/>
        <v>0.013271400132714106</v>
      </c>
      <c r="L9" s="48">
        <v>391</v>
      </c>
      <c r="M9" s="9">
        <v>436</v>
      </c>
      <c r="N9" s="33">
        <f t="shared" si="4"/>
        <v>-0.10321100917431192</v>
      </c>
      <c r="O9" s="54">
        <v>6</v>
      </c>
      <c r="P9" s="10">
        <v>6</v>
      </c>
      <c r="Q9" s="51">
        <v>0</v>
      </c>
      <c r="R9" s="59">
        <f t="shared" si="1"/>
        <v>3451</v>
      </c>
      <c r="S9" s="10">
        <f t="shared" si="1"/>
        <v>3456</v>
      </c>
      <c r="T9" s="33">
        <f t="shared" si="6"/>
        <v>-0.0014467592592593004</v>
      </c>
      <c r="U9" s="57">
        <f t="shared" si="7"/>
        <v>0.7924225028702641</v>
      </c>
      <c r="V9" s="22">
        <v>0.7944827586206896</v>
      </c>
      <c r="W9" s="51">
        <f t="shared" si="5"/>
        <v>-0.0025932038525321444</v>
      </c>
      <c r="X9" s="107"/>
      <c r="Y9" s="108"/>
      <c r="Z9" s="109"/>
      <c r="AA9" s="121"/>
    </row>
    <row r="10" spans="1:27" ht="12.75" customHeight="1">
      <c r="A10" s="6">
        <v>2</v>
      </c>
      <c r="B10" s="7" t="s">
        <v>156</v>
      </c>
      <c r="C10" s="7" t="s">
        <v>1</v>
      </c>
      <c r="D10" s="8" t="s">
        <v>79</v>
      </c>
      <c r="E10" s="46" t="s">
        <v>69</v>
      </c>
      <c r="F10" s="48">
        <v>13348</v>
      </c>
      <c r="G10" s="9">
        <v>13333</v>
      </c>
      <c r="H10" s="33">
        <f t="shared" si="2"/>
        <v>0.0011250281257031425</v>
      </c>
      <c r="I10" s="35">
        <v>7982</v>
      </c>
      <c r="J10" s="9">
        <v>7930</v>
      </c>
      <c r="K10" s="51">
        <f t="shared" si="3"/>
        <v>0.006557377049180246</v>
      </c>
      <c r="L10" s="48">
        <v>801</v>
      </c>
      <c r="M10" s="9">
        <v>881</v>
      </c>
      <c r="N10" s="33">
        <f t="shared" si="4"/>
        <v>-0.09080590238365494</v>
      </c>
      <c r="O10" s="54">
        <v>48</v>
      </c>
      <c r="P10" s="10">
        <v>50</v>
      </c>
      <c r="Q10" s="51">
        <f aca="true" t="shared" si="8" ref="Q10:Q29">(O10/P10)-1</f>
        <v>-0.040000000000000036</v>
      </c>
      <c r="R10" s="59">
        <f t="shared" si="1"/>
        <v>8831</v>
      </c>
      <c r="S10" s="10">
        <f t="shared" si="1"/>
        <v>8861</v>
      </c>
      <c r="T10" s="33">
        <f t="shared" si="6"/>
        <v>-0.003385622390249421</v>
      </c>
      <c r="U10" s="57">
        <f t="shared" si="7"/>
        <v>0.6615972430326641</v>
      </c>
      <c r="V10" s="22">
        <v>0.6645916147903698</v>
      </c>
      <c r="W10" s="51">
        <f t="shared" si="5"/>
        <v>-0.004505581609918763</v>
      </c>
      <c r="X10" s="107"/>
      <c r="Y10" s="108"/>
      <c r="Z10" s="109"/>
      <c r="AA10" s="121"/>
    </row>
    <row r="11" spans="1:27" ht="12.75" customHeight="1" thickBot="1">
      <c r="A11" s="11">
        <v>2</v>
      </c>
      <c r="B11" s="12" t="s">
        <v>159</v>
      </c>
      <c r="C11" s="12" t="s">
        <v>1</v>
      </c>
      <c r="D11" s="13" t="s">
        <v>79</v>
      </c>
      <c r="E11" s="47" t="s">
        <v>72</v>
      </c>
      <c r="F11" s="49">
        <v>10980</v>
      </c>
      <c r="G11" s="14">
        <v>10967</v>
      </c>
      <c r="H11" s="34">
        <f t="shared" si="2"/>
        <v>0.0011853743047323118</v>
      </c>
      <c r="I11" s="36">
        <v>8467</v>
      </c>
      <c r="J11" s="14">
        <v>8413</v>
      </c>
      <c r="K11" s="52">
        <f t="shared" si="3"/>
        <v>0.006418637822417583</v>
      </c>
      <c r="L11" s="49">
        <v>815</v>
      </c>
      <c r="M11" s="14">
        <v>873</v>
      </c>
      <c r="N11" s="34">
        <f t="shared" si="4"/>
        <v>-0.06643757159221075</v>
      </c>
      <c r="O11" s="55">
        <v>51</v>
      </c>
      <c r="P11" s="15">
        <v>51</v>
      </c>
      <c r="Q11" s="52">
        <f t="shared" si="8"/>
        <v>0</v>
      </c>
      <c r="R11" s="60">
        <f t="shared" si="1"/>
        <v>9333</v>
      </c>
      <c r="S11" s="15">
        <f t="shared" si="1"/>
        <v>9337</v>
      </c>
      <c r="T11" s="34">
        <f t="shared" si="6"/>
        <v>-0.0004284031273428246</v>
      </c>
      <c r="U11" s="58">
        <f t="shared" si="7"/>
        <v>0.85</v>
      </c>
      <c r="V11" s="24">
        <v>0.8513722987143247</v>
      </c>
      <c r="W11" s="52">
        <f t="shared" si="5"/>
        <v>-0.00161186676662739</v>
      </c>
      <c r="X11" s="110"/>
      <c r="Y11" s="111"/>
      <c r="Z11" s="112"/>
      <c r="AA11" s="121"/>
    </row>
    <row r="12" spans="1:27" ht="12.75" customHeight="1">
      <c r="A12" s="37">
        <v>3</v>
      </c>
      <c r="B12" s="38" t="s">
        <v>99</v>
      </c>
      <c r="C12" s="38" t="s">
        <v>100</v>
      </c>
      <c r="D12" s="39" t="s">
        <v>101</v>
      </c>
      <c r="E12" s="45" t="s">
        <v>20</v>
      </c>
      <c r="F12" s="75">
        <v>5780</v>
      </c>
      <c r="G12" s="41">
        <v>5773</v>
      </c>
      <c r="H12" s="44">
        <f t="shared" si="2"/>
        <v>0.0012125411397887476</v>
      </c>
      <c r="I12" s="40">
        <v>7456</v>
      </c>
      <c r="J12" s="41">
        <v>7435</v>
      </c>
      <c r="K12" s="50">
        <f t="shared" si="3"/>
        <v>0.002824478816408904</v>
      </c>
      <c r="L12" s="75">
        <v>247</v>
      </c>
      <c r="M12" s="41">
        <v>268</v>
      </c>
      <c r="N12" s="44">
        <f t="shared" si="4"/>
        <v>-0.07835820895522383</v>
      </c>
      <c r="O12" s="53">
        <v>106</v>
      </c>
      <c r="P12" s="42">
        <v>106</v>
      </c>
      <c r="Q12" s="50">
        <f t="shared" si="8"/>
        <v>0</v>
      </c>
      <c r="R12" s="76">
        <f t="shared" si="1"/>
        <v>7809</v>
      </c>
      <c r="S12" s="42">
        <f t="shared" si="1"/>
        <v>7809</v>
      </c>
      <c r="T12" s="44">
        <f t="shared" si="6"/>
        <v>0</v>
      </c>
      <c r="U12" s="56">
        <f t="shared" si="7"/>
        <v>1</v>
      </c>
      <c r="V12" s="43">
        <v>1</v>
      </c>
      <c r="W12" s="50">
        <f t="shared" si="5"/>
        <v>0</v>
      </c>
      <c r="X12" s="113">
        <f>SUM(U12:U16)/5</f>
        <v>0.8880714800837518</v>
      </c>
      <c r="Y12" s="114">
        <f>SUM(V12:V16)/5</f>
        <v>0.8888380068729532</v>
      </c>
      <c r="Z12" s="106">
        <f>(X12/Y12)-1</f>
        <v>-0.000862392003125656</v>
      </c>
      <c r="AA12" s="121"/>
    </row>
    <row r="13" spans="1:27" ht="12.75" customHeight="1">
      <c r="A13" s="6">
        <v>3</v>
      </c>
      <c r="B13" s="7" t="s">
        <v>108</v>
      </c>
      <c r="C13" s="7" t="s">
        <v>100</v>
      </c>
      <c r="D13" s="8" t="s">
        <v>101</v>
      </c>
      <c r="E13" s="46" t="s">
        <v>25</v>
      </c>
      <c r="F13" s="48">
        <v>12087</v>
      </c>
      <c r="G13" s="9">
        <v>12072</v>
      </c>
      <c r="H13" s="33">
        <f t="shared" si="2"/>
        <v>0.001242544731610229</v>
      </c>
      <c r="I13" s="35">
        <v>7173</v>
      </c>
      <c r="J13" s="9">
        <v>7152</v>
      </c>
      <c r="K13" s="51">
        <f t="shared" si="3"/>
        <v>0.002936241610738355</v>
      </c>
      <c r="L13" s="48">
        <v>199</v>
      </c>
      <c r="M13" s="9">
        <v>232</v>
      </c>
      <c r="N13" s="33">
        <f t="shared" si="4"/>
        <v>-0.14224137931034486</v>
      </c>
      <c r="O13" s="54">
        <v>89</v>
      </c>
      <c r="P13" s="10">
        <v>92</v>
      </c>
      <c r="Q13" s="51">
        <f t="shared" si="8"/>
        <v>-0.03260869565217395</v>
      </c>
      <c r="R13" s="59">
        <f t="shared" si="1"/>
        <v>7461</v>
      </c>
      <c r="S13" s="10">
        <f t="shared" si="1"/>
        <v>7476</v>
      </c>
      <c r="T13" s="33">
        <f t="shared" si="6"/>
        <v>-0.0020064205457464013</v>
      </c>
      <c r="U13" s="57">
        <f t="shared" si="7"/>
        <v>0.6172747580044676</v>
      </c>
      <c r="V13" s="22">
        <v>0.6192842942345924</v>
      </c>
      <c r="W13" s="51">
        <f t="shared" si="5"/>
        <v>-0.0032449333025771354</v>
      </c>
      <c r="X13" s="115"/>
      <c r="Y13" s="116"/>
      <c r="Z13" s="109"/>
      <c r="AA13" s="121"/>
    </row>
    <row r="14" spans="1:27" ht="12.75" customHeight="1">
      <c r="A14" s="6">
        <v>3</v>
      </c>
      <c r="B14" s="7" t="s">
        <v>125</v>
      </c>
      <c r="C14" s="7" t="s">
        <v>100</v>
      </c>
      <c r="D14" s="8" t="s">
        <v>101</v>
      </c>
      <c r="E14" s="46" t="s">
        <v>41</v>
      </c>
      <c r="F14" s="48">
        <v>9591</v>
      </c>
      <c r="G14" s="9">
        <v>9579</v>
      </c>
      <c r="H14" s="33">
        <f t="shared" si="2"/>
        <v>0.0012527403695583583</v>
      </c>
      <c r="I14" s="35">
        <v>8841</v>
      </c>
      <c r="J14" s="9">
        <v>8788</v>
      </c>
      <c r="K14" s="51">
        <f t="shared" si="3"/>
        <v>0.006030951297223419</v>
      </c>
      <c r="L14" s="48">
        <v>203</v>
      </c>
      <c r="M14" s="9">
        <v>241</v>
      </c>
      <c r="N14" s="33">
        <f t="shared" si="4"/>
        <v>-0.15767634854771784</v>
      </c>
      <c r="O14" s="54">
        <v>198</v>
      </c>
      <c r="P14" s="10">
        <v>198</v>
      </c>
      <c r="Q14" s="51">
        <f t="shared" si="8"/>
        <v>0</v>
      </c>
      <c r="R14" s="59">
        <f t="shared" si="1"/>
        <v>9242</v>
      </c>
      <c r="S14" s="10">
        <f t="shared" si="1"/>
        <v>9227</v>
      </c>
      <c r="T14" s="33">
        <f t="shared" si="6"/>
        <v>0.0016256638127234435</v>
      </c>
      <c r="U14" s="57">
        <f t="shared" si="7"/>
        <v>0.9636117193201961</v>
      </c>
      <c r="V14" s="22">
        <v>0.96325294915962</v>
      </c>
      <c r="W14" s="51">
        <f t="shared" si="5"/>
        <v>0.00037245685143139085</v>
      </c>
      <c r="X14" s="115"/>
      <c r="Y14" s="116"/>
      <c r="Z14" s="109"/>
      <c r="AA14" s="121"/>
    </row>
    <row r="15" spans="1:27" ht="12.75" customHeight="1">
      <c r="A15" s="6">
        <v>3</v>
      </c>
      <c r="B15" s="7" t="s">
        <v>138</v>
      </c>
      <c r="C15" s="7" t="s">
        <v>100</v>
      </c>
      <c r="D15" s="8" t="s">
        <v>101</v>
      </c>
      <c r="E15" s="46" t="s">
        <v>52</v>
      </c>
      <c r="F15" s="48">
        <v>9799</v>
      </c>
      <c r="G15" s="9">
        <v>9787</v>
      </c>
      <c r="H15" s="33">
        <f t="shared" si="2"/>
        <v>0.0012261162766935563</v>
      </c>
      <c r="I15" s="35">
        <v>13076</v>
      </c>
      <c r="J15" s="9">
        <v>13005</v>
      </c>
      <c r="K15" s="51">
        <f t="shared" si="3"/>
        <v>0.005459438677431816</v>
      </c>
      <c r="L15" s="48">
        <v>265</v>
      </c>
      <c r="M15" s="9">
        <v>301</v>
      </c>
      <c r="N15" s="33">
        <f t="shared" si="4"/>
        <v>-0.11960132890365449</v>
      </c>
      <c r="O15" s="54">
        <v>163</v>
      </c>
      <c r="P15" s="10">
        <v>167</v>
      </c>
      <c r="Q15" s="51">
        <f t="shared" si="8"/>
        <v>-0.0239520958083832</v>
      </c>
      <c r="R15" s="59">
        <f t="shared" si="1"/>
        <v>13504</v>
      </c>
      <c r="S15" s="10">
        <f t="shared" si="1"/>
        <v>13473</v>
      </c>
      <c r="T15" s="33">
        <f t="shared" si="6"/>
        <v>0.0023008980924812406</v>
      </c>
      <c r="U15" s="57">
        <f t="shared" si="7"/>
        <v>1</v>
      </c>
      <c r="V15" s="22">
        <v>1</v>
      </c>
      <c r="W15" s="51">
        <f t="shared" si="5"/>
        <v>0</v>
      </c>
      <c r="X15" s="115"/>
      <c r="Y15" s="116"/>
      <c r="Z15" s="109"/>
      <c r="AA15" s="121"/>
    </row>
    <row r="16" spans="1:27" ht="12.75" customHeight="1" thickBot="1">
      <c r="A16" s="85">
        <v>3</v>
      </c>
      <c r="B16" s="86" t="s">
        <v>155</v>
      </c>
      <c r="C16" s="86" t="s">
        <v>100</v>
      </c>
      <c r="D16" s="87" t="s">
        <v>101</v>
      </c>
      <c r="E16" s="88" t="s">
        <v>68</v>
      </c>
      <c r="F16" s="89">
        <v>17918</v>
      </c>
      <c r="G16" s="90">
        <v>17897</v>
      </c>
      <c r="H16" s="91">
        <f t="shared" si="2"/>
        <v>0.0011733810135776679</v>
      </c>
      <c r="I16" s="92">
        <v>14509</v>
      </c>
      <c r="J16" s="90">
        <v>14499</v>
      </c>
      <c r="K16" s="93">
        <f t="shared" si="3"/>
        <v>0.0006897027381198573</v>
      </c>
      <c r="L16" s="89">
        <v>582</v>
      </c>
      <c r="M16" s="90">
        <v>608</v>
      </c>
      <c r="N16" s="91">
        <f t="shared" si="4"/>
        <v>-0.042763157894736836</v>
      </c>
      <c r="O16" s="94">
        <v>309</v>
      </c>
      <c r="P16" s="95">
        <v>314</v>
      </c>
      <c r="Q16" s="93">
        <f t="shared" si="8"/>
        <v>-0.015923566878980888</v>
      </c>
      <c r="R16" s="96">
        <f t="shared" si="1"/>
        <v>15400</v>
      </c>
      <c r="S16" s="95">
        <f t="shared" si="1"/>
        <v>15421</v>
      </c>
      <c r="T16" s="91">
        <f t="shared" si="6"/>
        <v>-0.001361779391738538</v>
      </c>
      <c r="U16" s="97">
        <f t="shared" si="7"/>
        <v>0.8594709230940953</v>
      </c>
      <c r="V16" s="98">
        <v>0.8616527909705537</v>
      </c>
      <c r="W16" s="93">
        <f t="shared" si="5"/>
        <v>-0.002532189182606559</v>
      </c>
      <c r="X16" s="117"/>
      <c r="Y16" s="118"/>
      <c r="Z16" s="112"/>
      <c r="AA16" s="121"/>
    </row>
    <row r="17" spans="1:27" ht="12.75" customHeight="1">
      <c r="A17" s="1">
        <v>4</v>
      </c>
      <c r="B17" s="2" t="s">
        <v>82</v>
      </c>
      <c r="C17" s="2" t="s">
        <v>83</v>
      </c>
      <c r="D17" s="3" t="s">
        <v>84</v>
      </c>
      <c r="E17" s="77" t="s">
        <v>5</v>
      </c>
      <c r="F17" s="78">
        <v>7376</v>
      </c>
      <c r="G17" s="4">
        <v>7367</v>
      </c>
      <c r="H17" s="79">
        <f t="shared" si="2"/>
        <v>0.0012216641780915527</v>
      </c>
      <c r="I17" s="80">
        <v>6941</v>
      </c>
      <c r="J17" s="4">
        <v>6911</v>
      </c>
      <c r="K17" s="81">
        <f t="shared" si="3"/>
        <v>0.0043409058023440306</v>
      </c>
      <c r="L17" s="78">
        <v>599</v>
      </c>
      <c r="M17" s="4">
        <v>640</v>
      </c>
      <c r="N17" s="79">
        <f t="shared" si="4"/>
        <v>-0.06406250000000002</v>
      </c>
      <c r="O17" s="82">
        <v>22</v>
      </c>
      <c r="P17" s="5">
        <v>22</v>
      </c>
      <c r="Q17" s="81">
        <v>0</v>
      </c>
      <c r="R17" s="83">
        <f t="shared" si="1"/>
        <v>7562</v>
      </c>
      <c r="S17" s="5">
        <f t="shared" si="1"/>
        <v>7573</v>
      </c>
      <c r="T17" s="79">
        <f t="shared" si="6"/>
        <v>-0.0014525287204542048</v>
      </c>
      <c r="U17" s="84">
        <f t="shared" si="7"/>
        <v>1</v>
      </c>
      <c r="V17" s="23">
        <v>1</v>
      </c>
      <c r="W17" s="81">
        <f t="shared" si="5"/>
        <v>0</v>
      </c>
      <c r="X17" s="104">
        <f>SUM(U17:U29)/13</f>
        <v>0.9306370489295435</v>
      </c>
      <c r="Y17" s="105">
        <f>SUM(V17:V29)/13</f>
        <v>0.9317162831304302</v>
      </c>
      <c r="Z17" s="106">
        <f>(X17/Y17)-1</f>
        <v>-0.0011583292257817401</v>
      </c>
      <c r="AA17" s="121"/>
    </row>
    <row r="18" spans="1:27" ht="12.75" customHeight="1">
      <c r="A18" s="6">
        <v>4</v>
      </c>
      <c r="B18" s="7" t="s">
        <v>95</v>
      </c>
      <c r="C18" s="7" t="s">
        <v>83</v>
      </c>
      <c r="D18" s="8" t="s">
        <v>84</v>
      </c>
      <c r="E18" s="46" t="s">
        <v>16</v>
      </c>
      <c r="F18" s="48">
        <v>7251</v>
      </c>
      <c r="G18" s="9">
        <v>7242</v>
      </c>
      <c r="H18" s="33">
        <f t="shared" si="2"/>
        <v>0.0012427506213752437</v>
      </c>
      <c r="I18" s="35">
        <v>5851</v>
      </c>
      <c r="J18" s="9">
        <v>5808</v>
      </c>
      <c r="K18" s="51">
        <f t="shared" si="3"/>
        <v>0.00740358126721774</v>
      </c>
      <c r="L18" s="48">
        <v>535</v>
      </c>
      <c r="M18" s="9">
        <v>577</v>
      </c>
      <c r="N18" s="33">
        <f t="shared" si="4"/>
        <v>-0.07279029462738307</v>
      </c>
      <c r="O18" s="54">
        <v>46</v>
      </c>
      <c r="P18" s="10">
        <v>48</v>
      </c>
      <c r="Q18" s="51">
        <f t="shared" si="8"/>
        <v>-0.04166666666666663</v>
      </c>
      <c r="R18" s="59">
        <f t="shared" si="1"/>
        <v>6432</v>
      </c>
      <c r="S18" s="10">
        <f t="shared" si="1"/>
        <v>6433</v>
      </c>
      <c r="T18" s="33">
        <f t="shared" si="6"/>
        <v>-0.00015544846883253083</v>
      </c>
      <c r="U18" s="57">
        <f t="shared" si="7"/>
        <v>0.8870500620604055</v>
      </c>
      <c r="V18" s="22">
        <v>0.888290527478597</v>
      </c>
      <c r="W18" s="51">
        <f t="shared" si="5"/>
        <v>-0.0013964636341587955</v>
      </c>
      <c r="X18" s="107"/>
      <c r="Y18" s="108"/>
      <c r="Z18" s="109"/>
      <c r="AA18" s="121"/>
    </row>
    <row r="19" spans="1:27" ht="12.75" customHeight="1">
      <c r="A19" s="6">
        <v>4</v>
      </c>
      <c r="B19" s="7" t="s">
        <v>96</v>
      </c>
      <c r="C19" s="7" t="s">
        <v>83</v>
      </c>
      <c r="D19" s="8" t="s">
        <v>84</v>
      </c>
      <c r="E19" s="46" t="s">
        <v>17</v>
      </c>
      <c r="F19" s="48">
        <v>15509</v>
      </c>
      <c r="G19" s="9">
        <v>15490</v>
      </c>
      <c r="H19" s="33">
        <f t="shared" si="2"/>
        <v>0.0012265978050354231</v>
      </c>
      <c r="I19" s="35">
        <v>13515</v>
      </c>
      <c r="J19" s="9">
        <v>13480</v>
      </c>
      <c r="K19" s="51">
        <f t="shared" si="3"/>
        <v>0.0025964391691395416</v>
      </c>
      <c r="L19" s="48">
        <v>533</v>
      </c>
      <c r="M19" s="9">
        <v>572</v>
      </c>
      <c r="N19" s="33">
        <f t="shared" si="4"/>
        <v>-0.06818181818181823</v>
      </c>
      <c r="O19" s="54">
        <v>126</v>
      </c>
      <c r="P19" s="10">
        <v>129</v>
      </c>
      <c r="Q19" s="51">
        <f t="shared" si="8"/>
        <v>-0.023255813953488413</v>
      </c>
      <c r="R19" s="59">
        <f t="shared" si="1"/>
        <v>14174</v>
      </c>
      <c r="S19" s="10">
        <f t="shared" si="1"/>
        <v>14181</v>
      </c>
      <c r="T19" s="33">
        <f t="shared" si="6"/>
        <v>-0.0004936182215640184</v>
      </c>
      <c r="U19" s="57">
        <f t="shared" si="7"/>
        <v>0.9139209491263137</v>
      </c>
      <c r="V19" s="22">
        <v>0.9154938670109748</v>
      </c>
      <c r="W19" s="51">
        <f t="shared" si="5"/>
        <v>-0.0017181085983639655</v>
      </c>
      <c r="X19" s="107"/>
      <c r="Y19" s="108"/>
      <c r="Z19" s="109"/>
      <c r="AA19" s="121"/>
    </row>
    <row r="20" spans="1:27" ht="12.75" customHeight="1">
      <c r="A20" s="6">
        <v>4</v>
      </c>
      <c r="B20" s="7" t="s">
        <v>97</v>
      </c>
      <c r="C20" s="7" t="s">
        <v>83</v>
      </c>
      <c r="D20" s="8" t="s">
        <v>84</v>
      </c>
      <c r="E20" s="46" t="s">
        <v>18</v>
      </c>
      <c r="F20" s="48">
        <v>9219</v>
      </c>
      <c r="G20" s="9">
        <v>9208</v>
      </c>
      <c r="H20" s="33">
        <f t="shared" si="2"/>
        <v>0.0011946133796698621</v>
      </c>
      <c r="I20" s="35">
        <v>8937</v>
      </c>
      <c r="J20" s="9">
        <v>8875</v>
      </c>
      <c r="K20" s="51">
        <f t="shared" si="3"/>
        <v>0.006985915492957684</v>
      </c>
      <c r="L20" s="48">
        <v>330</v>
      </c>
      <c r="M20" s="9">
        <v>392</v>
      </c>
      <c r="N20" s="33">
        <f t="shared" si="4"/>
        <v>-0.15816326530612246</v>
      </c>
      <c r="O20" s="54">
        <v>63</v>
      </c>
      <c r="P20" s="10">
        <v>63</v>
      </c>
      <c r="Q20" s="51">
        <f t="shared" si="8"/>
        <v>0</v>
      </c>
      <c r="R20" s="59">
        <f t="shared" si="1"/>
        <v>9330</v>
      </c>
      <c r="S20" s="10">
        <f t="shared" si="1"/>
        <v>9330</v>
      </c>
      <c r="T20" s="33">
        <f t="shared" si="6"/>
        <v>0</v>
      </c>
      <c r="U20" s="57">
        <f t="shared" si="7"/>
        <v>1</v>
      </c>
      <c r="V20" s="22">
        <v>1</v>
      </c>
      <c r="W20" s="51">
        <f t="shared" si="5"/>
        <v>0</v>
      </c>
      <c r="X20" s="107"/>
      <c r="Y20" s="108"/>
      <c r="Z20" s="109"/>
      <c r="AA20" s="121"/>
    </row>
    <row r="21" spans="1:27" ht="12.75" customHeight="1">
      <c r="A21" s="6">
        <v>4</v>
      </c>
      <c r="B21" s="7" t="s">
        <v>98</v>
      </c>
      <c r="C21" s="7" t="s">
        <v>83</v>
      </c>
      <c r="D21" s="8" t="s">
        <v>84</v>
      </c>
      <c r="E21" s="46" t="s">
        <v>19</v>
      </c>
      <c r="F21" s="48">
        <v>37116</v>
      </c>
      <c r="G21" s="9">
        <v>37072</v>
      </c>
      <c r="H21" s="33">
        <f t="shared" si="2"/>
        <v>0.0011868795856710967</v>
      </c>
      <c r="I21" s="35">
        <v>31194</v>
      </c>
      <c r="J21" s="9">
        <v>31163</v>
      </c>
      <c r="K21" s="51">
        <f t="shared" si="3"/>
        <v>0.0009947694381156058</v>
      </c>
      <c r="L21" s="48">
        <v>1970</v>
      </c>
      <c r="M21" s="9">
        <v>1987</v>
      </c>
      <c r="N21" s="33">
        <f t="shared" si="4"/>
        <v>-0.008555611474584834</v>
      </c>
      <c r="O21" s="54">
        <v>544</v>
      </c>
      <c r="P21" s="10">
        <v>547</v>
      </c>
      <c r="Q21" s="51">
        <f t="shared" si="8"/>
        <v>-0.005484460694698323</v>
      </c>
      <c r="R21" s="59">
        <f t="shared" si="1"/>
        <v>33708</v>
      </c>
      <c r="S21" s="10">
        <f t="shared" si="1"/>
        <v>33697</v>
      </c>
      <c r="T21" s="33">
        <f t="shared" si="6"/>
        <v>0.0003264385553609639</v>
      </c>
      <c r="U21" s="57">
        <f t="shared" si="7"/>
        <v>0.9081797607500808</v>
      </c>
      <c r="V21" s="22">
        <v>0.908960940871817</v>
      </c>
      <c r="W21" s="51">
        <f t="shared" si="5"/>
        <v>-0.0008594210010685055</v>
      </c>
      <c r="X21" s="107"/>
      <c r="Y21" s="108"/>
      <c r="Z21" s="109"/>
      <c r="AA21" s="121"/>
    </row>
    <row r="22" spans="1:27" ht="12.75" customHeight="1">
      <c r="A22" s="6">
        <v>4</v>
      </c>
      <c r="B22" s="7" t="s">
        <v>111</v>
      </c>
      <c r="C22" s="7" t="s">
        <v>83</v>
      </c>
      <c r="D22" s="8" t="s">
        <v>84</v>
      </c>
      <c r="E22" s="46" t="s">
        <v>28</v>
      </c>
      <c r="F22" s="48">
        <v>7150</v>
      </c>
      <c r="G22" s="9">
        <v>7141</v>
      </c>
      <c r="H22" s="33">
        <f t="shared" si="2"/>
        <v>0.001260327685198126</v>
      </c>
      <c r="I22" s="35">
        <v>5461</v>
      </c>
      <c r="J22" s="9">
        <v>5400</v>
      </c>
      <c r="K22" s="51">
        <f t="shared" si="3"/>
        <v>0.01129629629629636</v>
      </c>
      <c r="L22" s="48">
        <v>425</v>
      </c>
      <c r="M22" s="9">
        <v>486</v>
      </c>
      <c r="N22" s="33">
        <f t="shared" si="4"/>
        <v>-0.1255144032921811</v>
      </c>
      <c r="O22" s="54">
        <v>41</v>
      </c>
      <c r="P22" s="10">
        <v>42</v>
      </c>
      <c r="Q22" s="51">
        <f t="shared" si="8"/>
        <v>-0.023809523809523836</v>
      </c>
      <c r="R22" s="59">
        <f t="shared" si="1"/>
        <v>5927</v>
      </c>
      <c r="S22" s="10">
        <f t="shared" si="1"/>
        <v>5928</v>
      </c>
      <c r="T22" s="33">
        <f t="shared" si="6"/>
        <v>-0.0001686909581646301</v>
      </c>
      <c r="U22" s="57">
        <f t="shared" si="7"/>
        <v>0.828951048951049</v>
      </c>
      <c r="V22" s="22">
        <v>0.8301358353171825</v>
      </c>
      <c r="W22" s="51">
        <f t="shared" si="5"/>
        <v>-0.0014272198786369206</v>
      </c>
      <c r="X22" s="107"/>
      <c r="Y22" s="108"/>
      <c r="Z22" s="109"/>
      <c r="AA22" s="121"/>
    </row>
    <row r="23" spans="1:27" ht="12.75" customHeight="1">
      <c r="A23" s="6">
        <v>4</v>
      </c>
      <c r="B23" s="7" t="s">
        <v>112</v>
      </c>
      <c r="C23" s="7" t="s">
        <v>83</v>
      </c>
      <c r="D23" s="8" t="s">
        <v>84</v>
      </c>
      <c r="E23" s="46" t="s">
        <v>29</v>
      </c>
      <c r="F23" s="48">
        <v>19379</v>
      </c>
      <c r="G23" s="9">
        <v>19356</v>
      </c>
      <c r="H23" s="33">
        <f t="shared" si="2"/>
        <v>0.001188262037611132</v>
      </c>
      <c r="I23" s="35">
        <v>15974</v>
      </c>
      <c r="J23" s="9">
        <v>15960</v>
      </c>
      <c r="K23" s="51">
        <f t="shared" si="3"/>
        <v>0.0008771929824560321</v>
      </c>
      <c r="L23" s="48">
        <v>1459</v>
      </c>
      <c r="M23" s="9">
        <v>1480</v>
      </c>
      <c r="N23" s="33">
        <f t="shared" si="4"/>
        <v>-0.01418918918918921</v>
      </c>
      <c r="O23" s="54">
        <v>226</v>
      </c>
      <c r="P23" s="10">
        <v>227</v>
      </c>
      <c r="Q23" s="51">
        <f t="shared" si="8"/>
        <v>-0.004405286343612369</v>
      </c>
      <c r="R23" s="59">
        <f t="shared" si="1"/>
        <v>17659</v>
      </c>
      <c r="S23" s="10">
        <f t="shared" si="1"/>
        <v>17667</v>
      </c>
      <c r="T23" s="33">
        <f t="shared" si="6"/>
        <v>-0.0004528216448745903</v>
      </c>
      <c r="U23" s="57">
        <f t="shared" si="7"/>
        <v>0.9112441302440787</v>
      </c>
      <c r="V23" s="22">
        <v>0.9127402355858648</v>
      </c>
      <c r="W23" s="51">
        <f t="shared" si="5"/>
        <v>-0.0016391359594505328</v>
      </c>
      <c r="X23" s="107"/>
      <c r="Y23" s="108"/>
      <c r="Z23" s="109"/>
      <c r="AA23" s="121"/>
    </row>
    <row r="24" spans="1:27" ht="12.75" customHeight="1">
      <c r="A24" s="6">
        <v>4</v>
      </c>
      <c r="B24" s="7" t="s">
        <v>116</v>
      </c>
      <c r="C24" s="7" t="s">
        <v>83</v>
      </c>
      <c r="D24" s="8" t="s">
        <v>84</v>
      </c>
      <c r="E24" s="46" t="s">
        <v>31</v>
      </c>
      <c r="F24" s="48">
        <v>7054</v>
      </c>
      <c r="G24" s="9">
        <v>7046</v>
      </c>
      <c r="H24" s="33">
        <f t="shared" si="2"/>
        <v>0.0011353959693443105</v>
      </c>
      <c r="I24" s="35">
        <v>5188</v>
      </c>
      <c r="J24" s="9">
        <v>5175</v>
      </c>
      <c r="K24" s="51">
        <f t="shared" si="3"/>
        <v>0.002512077294686055</v>
      </c>
      <c r="L24" s="48">
        <v>353</v>
      </c>
      <c r="M24" s="9">
        <v>378</v>
      </c>
      <c r="N24" s="33">
        <f t="shared" si="4"/>
        <v>-0.06613756613756616</v>
      </c>
      <c r="O24" s="54">
        <v>34</v>
      </c>
      <c r="P24" s="10">
        <v>37</v>
      </c>
      <c r="Q24" s="51">
        <f t="shared" si="8"/>
        <v>-0.08108108108108103</v>
      </c>
      <c r="R24" s="59">
        <f t="shared" si="1"/>
        <v>5575</v>
      </c>
      <c r="S24" s="10">
        <f t="shared" si="1"/>
        <v>5590</v>
      </c>
      <c r="T24" s="33">
        <f t="shared" si="6"/>
        <v>-0.0026833631484793896</v>
      </c>
      <c r="U24" s="57">
        <f t="shared" si="7"/>
        <v>0.7903317266798979</v>
      </c>
      <c r="V24" s="22">
        <v>0.7933579335793358</v>
      </c>
      <c r="W24" s="51">
        <f t="shared" si="5"/>
        <v>-0.003814428231384448</v>
      </c>
      <c r="X24" s="107"/>
      <c r="Y24" s="108"/>
      <c r="Z24" s="109"/>
      <c r="AA24" s="121"/>
    </row>
    <row r="25" spans="1:27" ht="12.75" customHeight="1">
      <c r="A25" s="6">
        <v>4</v>
      </c>
      <c r="B25" s="7" t="s">
        <v>117</v>
      </c>
      <c r="C25" s="7" t="s">
        <v>83</v>
      </c>
      <c r="D25" s="8" t="s">
        <v>84</v>
      </c>
      <c r="E25" s="46" t="s">
        <v>32</v>
      </c>
      <c r="F25" s="48">
        <v>7648</v>
      </c>
      <c r="G25" s="9">
        <v>7639</v>
      </c>
      <c r="H25" s="33">
        <f t="shared" si="2"/>
        <v>0.0011781646812409896</v>
      </c>
      <c r="I25" s="35">
        <v>6538</v>
      </c>
      <c r="J25" s="9">
        <v>6484</v>
      </c>
      <c r="K25" s="51">
        <f t="shared" si="3"/>
        <v>0.008328192473781693</v>
      </c>
      <c r="L25" s="48">
        <v>450</v>
      </c>
      <c r="M25" s="9">
        <v>512</v>
      </c>
      <c r="N25" s="33">
        <f t="shared" si="4"/>
        <v>-0.12109375</v>
      </c>
      <c r="O25" s="54">
        <v>70</v>
      </c>
      <c r="P25" s="10">
        <v>74</v>
      </c>
      <c r="Q25" s="51">
        <f t="shared" si="8"/>
        <v>-0.05405405405405406</v>
      </c>
      <c r="R25" s="59">
        <f t="shared" si="1"/>
        <v>7058</v>
      </c>
      <c r="S25" s="10">
        <f t="shared" si="1"/>
        <v>7070</v>
      </c>
      <c r="T25" s="33">
        <f t="shared" si="6"/>
        <v>-0.001697312588401667</v>
      </c>
      <c r="U25" s="57">
        <f t="shared" si="7"/>
        <v>0.9228556485355649</v>
      </c>
      <c r="V25" s="22">
        <v>0.9255138107082079</v>
      </c>
      <c r="W25" s="51">
        <f t="shared" si="5"/>
        <v>-0.0028720934705545043</v>
      </c>
      <c r="X25" s="107"/>
      <c r="Y25" s="108"/>
      <c r="Z25" s="109"/>
      <c r="AA25" s="121"/>
    </row>
    <row r="26" spans="1:27" ht="12.75" customHeight="1">
      <c r="A26" s="6">
        <v>4</v>
      </c>
      <c r="B26" s="7" t="s">
        <v>119</v>
      </c>
      <c r="C26" s="7" t="s">
        <v>83</v>
      </c>
      <c r="D26" s="8" t="s">
        <v>84</v>
      </c>
      <c r="E26" s="46" t="s">
        <v>34</v>
      </c>
      <c r="F26" s="48">
        <v>116074</v>
      </c>
      <c r="G26" s="9">
        <v>115936</v>
      </c>
      <c r="H26" s="33">
        <f t="shared" si="2"/>
        <v>0.0011903118962186543</v>
      </c>
      <c r="I26" s="35">
        <v>101954</v>
      </c>
      <c r="J26" s="9">
        <v>101668</v>
      </c>
      <c r="K26" s="51">
        <f t="shared" si="3"/>
        <v>0.0028130778612740492</v>
      </c>
      <c r="L26" s="48">
        <v>28821</v>
      </c>
      <c r="M26" s="9">
        <v>29575</v>
      </c>
      <c r="N26" s="33">
        <f t="shared" si="4"/>
        <v>-0.025494505494505493</v>
      </c>
      <c r="O26" s="54">
        <v>2551</v>
      </c>
      <c r="P26" s="10">
        <v>2559</v>
      </c>
      <c r="Q26" s="51">
        <f t="shared" si="8"/>
        <v>-0.003126221180148492</v>
      </c>
      <c r="R26" s="59">
        <f t="shared" si="1"/>
        <v>133326</v>
      </c>
      <c r="S26" s="10">
        <f t="shared" si="1"/>
        <v>133802</v>
      </c>
      <c r="T26" s="33">
        <f t="shared" si="6"/>
        <v>-0.00355749540365613</v>
      </c>
      <c r="U26" s="57">
        <f t="shared" si="7"/>
        <v>1</v>
      </c>
      <c r="V26" s="22">
        <v>1</v>
      </c>
      <c r="W26" s="51">
        <f t="shared" si="5"/>
        <v>0</v>
      </c>
      <c r="X26" s="107"/>
      <c r="Y26" s="108"/>
      <c r="Z26" s="109"/>
      <c r="AA26" s="121"/>
    </row>
    <row r="27" spans="1:27" ht="12.75" customHeight="1">
      <c r="A27" s="6">
        <v>4</v>
      </c>
      <c r="B27" s="7" t="s">
        <v>139</v>
      </c>
      <c r="C27" s="7" t="s">
        <v>83</v>
      </c>
      <c r="D27" s="8" t="s">
        <v>84</v>
      </c>
      <c r="E27" s="46" t="s">
        <v>53</v>
      </c>
      <c r="F27" s="48">
        <v>10079</v>
      </c>
      <c r="G27" s="9">
        <v>10067</v>
      </c>
      <c r="H27" s="33">
        <f t="shared" si="2"/>
        <v>0.0011920135094865003</v>
      </c>
      <c r="I27" s="35">
        <v>11278</v>
      </c>
      <c r="J27" s="9">
        <v>11255</v>
      </c>
      <c r="K27" s="51">
        <f t="shared" si="3"/>
        <v>0.002043536206130625</v>
      </c>
      <c r="L27" s="48">
        <v>476</v>
      </c>
      <c r="M27" s="9">
        <v>516</v>
      </c>
      <c r="N27" s="33">
        <f t="shared" si="4"/>
        <v>-0.07751937984496127</v>
      </c>
      <c r="O27" s="54">
        <v>76</v>
      </c>
      <c r="P27" s="10">
        <v>77</v>
      </c>
      <c r="Q27" s="51">
        <f t="shared" si="8"/>
        <v>-0.012987012987012991</v>
      </c>
      <c r="R27" s="59">
        <f t="shared" si="1"/>
        <v>11830</v>
      </c>
      <c r="S27" s="10">
        <f t="shared" si="1"/>
        <v>11848</v>
      </c>
      <c r="T27" s="33">
        <f t="shared" si="6"/>
        <v>-0.0015192437542200787</v>
      </c>
      <c r="U27" s="57">
        <f t="shared" si="7"/>
        <v>1</v>
      </c>
      <c r="V27" s="22">
        <v>1</v>
      </c>
      <c r="W27" s="51">
        <f t="shared" si="5"/>
        <v>0</v>
      </c>
      <c r="X27" s="107"/>
      <c r="Y27" s="108"/>
      <c r="Z27" s="109"/>
      <c r="AA27" s="121"/>
    </row>
    <row r="28" spans="1:27" ht="12.75" customHeight="1">
      <c r="A28" s="6">
        <v>4</v>
      </c>
      <c r="B28" s="7" t="s">
        <v>142</v>
      </c>
      <c r="C28" s="7" t="s">
        <v>83</v>
      </c>
      <c r="D28" s="8" t="s">
        <v>84</v>
      </c>
      <c r="E28" s="46" t="s">
        <v>55</v>
      </c>
      <c r="F28" s="48">
        <v>8382</v>
      </c>
      <c r="G28" s="9">
        <v>8372</v>
      </c>
      <c r="H28" s="33">
        <f t="shared" si="2"/>
        <v>0.0011944577161968617</v>
      </c>
      <c r="I28" s="35">
        <v>7292</v>
      </c>
      <c r="J28" s="9">
        <v>7250</v>
      </c>
      <c r="K28" s="51">
        <f t="shared" si="3"/>
        <v>0.0057931034482758825</v>
      </c>
      <c r="L28" s="48">
        <v>511</v>
      </c>
      <c r="M28" s="9">
        <v>559</v>
      </c>
      <c r="N28" s="33">
        <f t="shared" si="4"/>
        <v>-0.08586762075134169</v>
      </c>
      <c r="O28" s="54">
        <v>124</v>
      </c>
      <c r="P28" s="10">
        <v>125</v>
      </c>
      <c r="Q28" s="51">
        <f t="shared" si="8"/>
        <v>-0.008000000000000007</v>
      </c>
      <c r="R28" s="59">
        <f t="shared" si="1"/>
        <v>7927</v>
      </c>
      <c r="S28" s="10">
        <f t="shared" si="1"/>
        <v>7934</v>
      </c>
      <c r="T28" s="33">
        <f t="shared" si="6"/>
        <v>-0.000882278800100833</v>
      </c>
      <c r="U28" s="57">
        <f t="shared" si="7"/>
        <v>0.9457170126461465</v>
      </c>
      <c r="V28" s="22">
        <v>0.9476827520305782</v>
      </c>
      <c r="W28" s="51">
        <f t="shared" si="5"/>
        <v>-0.0020742589017471724</v>
      </c>
      <c r="X28" s="107"/>
      <c r="Y28" s="108"/>
      <c r="Z28" s="109"/>
      <c r="AA28" s="121"/>
    </row>
    <row r="29" spans="1:27" ht="12.75" customHeight="1" thickBot="1">
      <c r="A29" s="11">
        <v>4</v>
      </c>
      <c r="B29" s="12" t="s">
        <v>143</v>
      </c>
      <c r="C29" s="12" t="s">
        <v>83</v>
      </c>
      <c r="D29" s="13" t="s">
        <v>84</v>
      </c>
      <c r="E29" s="47" t="s">
        <v>56</v>
      </c>
      <c r="F29" s="49">
        <v>17254</v>
      </c>
      <c r="G29" s="14">
        <v>17234</v>
      </c>
      <c r="H29" s="34">
        <f t="shared" si="2"/>
        <v>0.001160496692584445</v>
      </c>
      <c r="I29" s="36">
        <v>15905</v>
      </c>
      <c r="J29" s="14">
        <v>15864</v>
      </c>
      <c r="K29" s="52">
        <f t="shared" si="3"/>
        <v>0.002584467977811311</v>
      </c>
      <c r="L29" s="49">
        <v>1095</v>
      </c>
      <c r="M29" s="14">
        <v>1116</v>
      </c>
      <c r="N29" s="34">
        <f t="shared" si="4"/>
        <v>-0.018817204301075252</v>
      </c>
      <c r="O29" s="55">
        <v>82</v>
      </c>
      <c r="P29" s="15">
        <v>84</v>
      </c>
      <c r="Q29" s="52">
        <f t="shared" si="8"/>
        <v>-0.023809523809523836</v>
      </c>
      <c r="R29" s="60">
        <f t="shared" si="1"/>
        <v>17082</v>
      </c>
      <c r="S29" s="15">
        <f t="shared" si="1"/>
        <v>17064</v>
      </c>
      <c r="T29" s="34">
        <f t="shared" si="6"/>
        <v>0.001054852320675037</v>
      </c>
      <c r="U29" s="58">
        <f t="shared" si="7"/>
        <v>0.9900312970905297</v>
      </c>
      <c r="V29" s="24">
        <v>0.9901357781130323</v>
      </c>
      <c r="W29" s="52">
        <f t="shared" si="5"/>
        <v>-0.00010552191407697809</v>
      </c>
      <c r="X29" s="110"/>
      <c r="Y29" s="111"/>
      <c r="Z29" s="112"/>
      <c r="AA29" s="121"/>
    </row>
    <row r="30" spans="1:27" ht="12.75" customHeight="1">
      <c r="A30" s="37">
        <v>5</v>
      </c>
      <c r="B30" s="38" t="s">
        <v>105</v>
      </c>
      <c r="C30" s="38" t="s">
        <v>106</v>
      </c>
      <c r="D30" s="39" t="s">
        <v>107</v>
      </c>
      <c r="E30" s="45" t="s">
        <v>24</v>
      </c>
      <c r="F30" s="75">
        <v>7459</v>
      </c>
      <c r="G30" s="41">
        <v>7450</v>
      </c>
      <c r="H30" s="44">
        <f t="shared" si="2"/>
        <v>0.0012080536912750794</v>
      </c>
      <c r="I30" s="40">
        <v>5665</v>
      </c>
      <c r="J30" s="41">
        <v>5635</v>
      </c>
      <c r="K30" s="50">
        <f t="shared" si="3"/>
        <v>0.0053238686779060185</v>
      </c>
      <c r="L30" s="75">
        <v>217</v>
      </c>
      <c r="M30" s="41">
        <v>237</v>
      </c>
      <c r="N30" s="44">
        <f t="shared" si="4"/>
        <v>-0.08438818565400841</v>
      </c>
      <c r="O30" s="53">
        <v>23</v>
      </c>
      <c r="P30" s="42">
        <v>24</v>
      </c>
      <c r="Q30" s="50">
        <v>0</v>
      </c>
      <c r="R30" s="76">
        <f t="shared" si="1"/>
        <v>5905</v>
      </c>
      <c r="S30" s="42">
        <f t="shared" si="1"/>
        <v>5896</v>
      </c>
      <c r="T30" s="44">
        <f t="shared" si="6"/>
        <v>0.0015264586160108617</v>
      </c>
      <c r="U30" s="56">
        <f t="shared" si="7"/>
        <v>0.7916610805738035</v>
      </c>
      <c r="V30" s="43">
        <v>0.7914093959731544</v>
      </c>
      <c r="W30" s="50">
        <f t="shared" si="5"/>
        <v>0.0003180207386084266</v>
      </c>
      <c r="X30" s="104">
        <f>SUM(U30:U33)/4</f>
        <v>0.8471522129884843</v>
      </c>
      <c r="Y30" s="105">
        <f>SUM(V30:V33)/4</f>
        <v>0.8482137209220426</v>
      </c>
      <c r="Z30" s="106">
        <f>(X30/Y30)-1</f>
        <v>-0.0012514628181260479</v>
      </c>
      <c r="AA30" s="121"/>
    </row>
    <row r="31" spans="1:27" ht="12.75" customHeight="1">
      <c r="A31" s="6">
        <v>5</v>
      </c>
      <c r="B31" s="7" t="s">
        <v>110</v>
      </c>
      <c r="C31" s="7" t="s">
        <v>106</v>
      </c>
      <c r="D31" s="8" t="s">
        <v>107</v>
      </c>
      <c r="E31" s="46" t="s">
        <v>27</v>
      </c>
      <c r="F31" s="48">
        <v>13837</v>
      </c>
      <c r="G31" s="9">
        <v>13821</v>
      </c>
      <c r="H31" s="33">
        <f t="shared" si="2"/>
        <v>0.0011576586354098417</v>
      </c>
      <c r="I31" s="35">
        <v>11613</v>
      </c>
      <c r="J31" s="9">
        <v>11584</v>
      </c>
      <c r="K31" s="51">
        <f t="shared" si="3"/>
        <v>0.0025034530386740528</v>
      </c>
      <c r="L31" s="48">
        <v>711</v>
      </c>
      <c r="M31" s="9">
        <v>740</v>
      </c>
      <c r="N31" s="33">
        <f t="shared" si="4"/>
        <v>-0.03918918918918923</v>
      </c>
      <c r="O31" s="54">
        <v>303</v>
      </c>
      <c r="P31" s="10">
        <v>305</v>
      </c>
      <c r="Q31" s="51">
        <f aca="true" t="shared" si="9" ref="Q31:Q66">(O31/P31)-1</f>
        <v>-0.006557377049180357</v>
      </c>
      <c r="R31" s="59">
        <f t="shared" si="1"/>
        <v>12627</v>
      </c>
      <c r="S31" s="10">
        <f t="shared" si="1"/>
        <v>12629</v>
      </c>
      <c r="T31" s="33">
        <f t="shared" si="6"/>
        <v>-0.00015836566632354554</v>
      </c>
      <c r="U31" s="57">
        <f t="shared" si="7"/>
        <v>0.912553299125533</v>
      </c>
      <c r="V31" s="22">
        <v>0.9137544316619637</v>
      </c>
      <c r="W31" s="51">
        <f t="shared" si="5"/>
        <v>-0.0013145025564976764</v>
      </c>
      <c r="X31" s="107"/>
      <c r="Y31" s="108"/>
      <c r="Z31" s="109"/>
      <c r="AA31" s="121"/>
    </row>
    <row r="32" spans="1:27" ht="12.75" customHeight="1">
      <c r="A32" s="6">
        <v>5</v>
      </c>
      <c r="B32" s="7" t="s">
        <v>122</v>
      </c>
      <c r="C32" s="7" t="s">
        <v>106</v>
      </c>
      <c r="D32" s="8" t="s">
        <v>107</v>
      </c>
      <c r="E32" s="46" t="s">
        <v>38</v>
      </c>
      <c r="F32" s="48">
        <v>6483</v>
      </c>
      <c r="G32" s="9">
        <v>6476</v>
      </c>
      <c r="H32" s="33">
        <f t="shared" si="2"/>
        <v>0.0010809141445335957</v>
      </c>
      <c r="I32" s="35">
        <v>4244</v>
      </c>
      <c r="J32" s="9">
        <v>4203</v>
      </c>
      <c r="K32" s="51">
        <f t="shared" si="3"/>
        <v>0.009754936949797788</v>
      </c>
      <c r="L32" s="48">
        <v>202</v>
      </c>
      <c r="M32" s="9">
        <v>243</v>
      </c>
      <c r="N32" s="33">
        <f t="shared" si="4"/>
        <v>-0.16872427983539096</v>
      </c>
      <c r="O32" s="54">
        <v>74</v>
      </c>
      <c r="P32" s="10">
        <v>78</v>
      </c>
      <c r="Q32" s="51">
        <f t="shared" si="9"/>
        <v>-0.05128205128205132</v>
      </c>
      <c r="R32" s="59">
        <f t="shared" si="1"/>
        <v>4520</v>
      </c>
      <c r="S32" s="10">
        <f t="shared" si="1"/>
        <v>4524</v>
      </c>
      <c r="T32" s="33">
        <f t="shared" si="6"/>
        <v>-0.0008841732979664174</v>
      </c>
      <c r="U32" s="57">
        <f t="shared" si="7"/>
        <v>0.6972080826777727</v>
      </c>
      <c r="V32" s="22">
        <v>0.6985793699814701</v>
      </c>
      <c r="W32" s="51">
        <f t="shared" si="5"/>
        <v>-0.001962965645168957</v>
      </c>
      <c r="X32" s="107"/>
      <c r="Y32" s="108"/>
      <c r="Z32" s="109"/>
      <c r="AA32" s="121"/>
    </row>
    <row r="33" spans="1:27" ht="12.75" customHeight="1" thickBot="1">
      <c r="A33" s="85">
        <v>5</v>
      </c>
      <c r="B33" s="86" t="s">
        <v>127</v>
      </c>
      <c r="C33" s="86" t="s">
        <v>106</v>
      </c>
      <c r="D33" s="87" t="s">
        <v>107</v>
      </c>
      <c r="E33" s="88" t="s">
        <v>43</v>
      </c>
      <c r="F33" s="89">
        <v>9287</v>
      </c>
      <c r="G33" s="90">
        <v>9276</v>
      </c>
      <c r="H33" s="91">
        <f t="shared" si="2"/>
        <v>0.0011858559724018392</v>
      </c>
      <c r="I33" s="92">
        <v>8632</v>
      </c>
      <c r="J33" s="90">
        <v>8582</v>
      </c>
      <c r="K33" s="93">
        <f t="shared" si="3"/>
        <v>0.005826147751107014</v>
      </c>
      <c r="L33" s="89">
        <v>367</v>
      </c>
      <c r="M33" s="90">
        <v>422</v>
      </c>
      <c r="N33" s="91">
        <f t="shared" si="4"/>
        <v>-0.13033175355450233</v>
      </c>
      <c r="O33" s="94">
        <v>169</v>
      </c>
      <c r="P33" s="95">
        <v>171</v>
      </c>
      <c r="Q33" s="93">
        <f t="shared" si="9"/>
        <v>-0.011695906432748537</v>
      </c>
      <c r="R33" s="96">
        <f t="shared" si="1"/>
        <v>9168</v>
      </c>
      <c r="S33" s="95">
        <f t="shared" si="1"/>
        <v>9175</v>
      </c>
      <c r="T33" s="91">
        <f t="shared" si="6"/>
        <v>-0.0007629427792915644</v>
      </c>
      <c r="U33" s="97">
        <f t="shared" si="7"/>
        <v>0.9871863895768278</v>
      </c>
      <c r="V33" s="98">
        <v>0.9891116860715826</v>
      </c>
      <c r="W33" s="93">
        <f t="shared" si="5"/>
        <v>-0.0019464904943156114</v>
      </c>
      <c r="X33" s="110"/>
      <c r="Y33" s="111"/>
      <c r="Z33" s="112"/>
      <c r="AA33" s="121"/>
    </row>
    <row r="34" spans="1:27" ht="12.75" customHeight="1">
      <c r="A34" s="1">
        <v>6</v>
      </c>
      <c r="B34" s="2" t="s">
        <v>87</v>
      </c>
      <c r="C34" s="2" t="s">
        <v>3</v>
      </c>
      <c r="D34" s="3" t="s">
        <v>88</v>
      </c>
      <c r="E34" s="77" t="s">
        <v>8</v>
      </c>
      <c r="F34" s="78">
        <v>8437</v>
      </c>
      <c r="G34" s="4">
        <v>8427</v>
      </c>
      <c r="H34" s="79">
        <f t="shared" si="2"/>
        <v>0.0011866619200189277</v>
      </c>
      <c r="I34" s="80">
        <v>5964</v>
      </c>
      <c r="J34" s="4">
        <v>5909</v>
      </c>
      <c r="K34" s="81">
        <f t="shared" si="3"/>
        <v>0.009307835505161677</v>
      </c>
      <c r="L34" s="78">
        <v>355</v>
      </c>
      <c r="M34" s="4">
        <v>440</v>
      </c>
      <c r="N34" s="79">
        <f t="shared" si="4"/>
        <v>-0.19318181818181823</v>
      </c>
      <c r="O34" s="82">
        <v>52</v>
      </c>
      <c r="P34" s="5">
        <v>53</v>
      </c>
      <c r="Q34" s="81">
        <f t="shared" si="9"/>
        <v>-0.018867924528301883</v>
      </c>
      <c r="R34" s="83">
        <f t="shared" si="1"/>
        <v>6371</v>
      </c>
      <c r="S34" s="5">
        <f t="shared" si="1"/>
        <v>6402</v>
      </c>
      <c r="T34" s="79">
        <f t="shared" si="6"/>
        <v>-0.004842236800999711</v>
      </c>
      <c r="U34" s="84">
        <f t="shared" si="7"/>
        <v>0.7551262297025009</v>
      </c>
      <c r="V34" s="23">
        <v>0.7597009611961553</v>
      </c>
      <c r="W34" s="81">
        <f t="shared" si="5"/>
        <v>-0.00602175293611773</v>
      </c>
      <c r="X34" s="104">
        <f>SUM(U34:U38)/5</f>
        <v>0.8666172882608555</v>
      </c>
      <c r="Y34" s="105">
        <f>SUM(V34:V38)/5</f>
        <v>0.8689352093530687</v>
      </c>
      <c r="Z34" s="106">
        <f>(X34/Y34)-1</f>
        <v>-0.0026675419148211033</v>
      </c>
      <c r="AA34" s="121"/>
    </row>
    <row r="35" spans="1:27" ht="12.75" customHeight="1">
      <c r="A35" s="6">
        <v>6</v>
      </c>
      <c r="B35" s="7" t="s">
        <v>92</v>
      </c>
      <c r="C35" s="7" t="s">
        <v>3</v>
      </c>
      <c r="D35" s="8" t="s">
        <v>88</v>
      </c>
      <c r="E35" s="46" t="s">
        <v>13</v>
      </c>
      <c r="F35" s="48">
        <v>23964</v>
      </c>
      <c r="G35" s="9">
        <v>23935</v>
      </c>
      <c r="H35" s="33">
        <f t="shared" si="2"/>
        <v>0.0012116147900564922</v>
      </c>
      <c r="I35" s="35">
        <v>18242</v>
      </c>
      <c r="J35" s="9">
        <v>18157</v>
      </c>
      <c r="K35" s="51">
        <f t="shared" si="3"/>
        <v>0.00468139009748314</v>
      </c>
      <c r="L35" s="48">
        <v>1146</v>
      </c>
      <c r="M35" s="9">
        <v>1268</v>
      </c>
      <c r="N35" s="33">
        <f t="shared" si="4"/>
        <v>-0.09621451104100942</v>
      </c>
      <c r="O35" s="54">
        <v>184</v>
      </c>
      <c r="P35" s="10">
        <v>189</v>
      </c>
      <c r="Q35" s="51">
        <f t="shared" si="9"/>
        <v>-0.02645502645502651</v>
      </c>
      <c r="R35" s="59">
        <f aca="true" t="shared" si="10" ref="R35:S66">I35+L35+O35</f>
        <v>19572</v>
      </c>
      <c r="S35" s="10">
        <f t="shared" si="10"/>
        <v>19614</v>
      </c>
      <c r="T35" s="33">
        <f t="shared" si="6"/>
        <v>-0.0021413276231263545</v>
      </c>
      <c r="U35" s="57">
        <f t="shared" si="7"/>
        <v>0.8167250876314471</v>
      </c>
      <c r="V35" s="22">
        <v>0.819469396281596</v>
      </c>
      <c r="W35" s="51">
        <f t="shared" si="5"/>
        <v>-0.0033488848547625905</v>
      </c>
      <c r="X35" s="107"/>
      <c r="Y35" s="108"/>
      <c r="Z35" s="109"/>
      <c r="AA35" s="121"/>
    </row>
    <row r="36" spans="1:27" ht="12.75" customHeight="1">
      <c r="A36" s="6">
        <v>6</v>
      </c>
      <c r="B36" s="7" t="s">
        <v>124</v>
      </c>
      <c r="C36" s="7" t="s">
        <v>3</v>
      </c>
      <c r="D36" s="8" t="s">
        <v>88</v>
      </c>
      <c r="E36" s="46" t="s">
        <v>40</v>
      </c>
      <c r="F36" s="48">
        <v>31816</v>
      </c>
      <c r="G36" s="9">
        <v>31778</v>
      </c>
      <c r="H36" s="33">
        <f t="shared" si="2"/>
        <v>0.0011957958335955254</v>
      </c>
      <c r="I36" s="35">
        <v>27041</v>
      </c>
      <c r="J36" s="9">
        <v>26861</v>
      </c>
      <c r="K36" s="51">
        <f t="shared" si="3"/>
        <v>0.0067011652581809855</v>
      </c>
      <c r="L36" s="48">
        <v>3895</v>
      </c>
      <c r="M36" s="9">
        <v>4107</v>
      </c>
      <c r="N36" s="33">
        <f t="shared" si="4"/>
        <v>-0.051619186754321866</v>
      </c>
      <c r="O36" s="54">
        <v>646</v>
      </c>
      <c r="P36" s="10">
        <v>656</v>
      </c>
      <c r="Q36" s="51">
        <f t="shared" si="9"/>
        <v>-0.015243902439024404</v>
      </c>
      <c r="R36" s="59">
        <f t="shared" si="10"/>
        <v>31582</v>
      </c>
      <c r="S36" s="10">
        <f t="shared" si="10"/>
        <v>31624</v>
      </c>
      <c r="T36" s="33">
        <f t="shared" si="6"/>
        <v>-0.0013281052365292645</v>
      </c>
      <c r="U36" s="57">
        <f t="shared" si="7"/>
        <v>0.9926452099572542</v>
      </c>
      <c r="V36" s="22">
        <v>0.9951538800427969</v>
      </c>
      <c r="W36" s="51">
        <f t="shared" si="5"/>
        <v>-0.0025208866044261757</v>
      </c>
      <c r="X36" s="107"/>
      <c r="Y36" s="108"/>
      <c r="Z36" s="109"/>
      <c r="AA36" s="121"/>
    </row>
    <row r="37" spans="1:27" ht="12.75" customHeight="1">
      <c r="A37" s="6">
        <v>6</v>
      </c>
      <c r="B37" s="7" t="s">
        <v>149</v>
      </c>
      <c r="C37" s="7" t="s">
        <v>3</v>
      </c>
      <c r="D37" s="8" t="s">
        <v>88</v>
      </c>
      <c r="E37" s="46" t="s">
        <v>62</v>
      </c>
      <c r="F37" s="48">
        <v>18437</v>
      </c>
      <c r="G37" s="9">
        <v>18415</v>
      </c>
      <c r="H37" s="33">
        <f t="shared" si="2"/>
        <v>0.001194678251425385</v>
      </c>
      <c r="I37" s="35">
        <v>14566</v>
      </c>
      <c r="J37" s="9">
        <v>14510</v>
      </c>
      <c r="K37" s="51">
        <f t="shared" si="3"/>
        <v>0.00385940730530665</v>
      </c>
      <c r="L37" s="48">
        <v>549</v>
      </c>
      <c r="M37" s="9">
        <v>630</v>
      </c>
      <c r="N37" s="33">
        <f t="shared" si="4"/>
        <v>-0.12857142857142856</v>
      </c>
      <c r="O37" s="54">
        <v>167</v>
      </c>
      <c r="P37" s="10">
        <v>171</v>
      </c>
      <c r="Q37" s="51">
        <f t="shared" si="9"/>
        <v>-0.023391812865497075</v>
      </c>
      <c r="R37" s="59">
        <f t="shared" si="10"/>
        <v>15282</v>
      </c>
      <c r="S37" s="10">
        <f t="shared" si="10"/>
        <v>15311</v>
      </c>
      <c r="T37" s="33">
        <f t="shared" si="6"/>
        <v>-0.001894063091894771</v>
      </c>
      <c r="U37" s="57">
        <f t="shared" si="7"/>
        <v>0.8288767153007539</v>
      </c>
      <c r="V37" s="22">
        <v>0.831441759435243</v>
      </c>
      <c r="W37" s="51">
        <f t="shared" si="5"/>
        <v>-0.0030850556943776697</v>
      </c>
      <c r="X37" s="107"/>
      <c r="Y37" s="108"/>
      <c r="Z37" s="109"/>
      <c r="AA37" s="121"/>
    </row>
    <row r="38" spans="1:27" ht="12.75" customHeight="1" thickBot="1">
      <c r="A38" s="11">
        <v>6</v>
      </c>
      <c r="B38" s="12" t="s">
        <v>151</v>
      </c>
      <c r="C38" s="12" t="s">
        <v>3</v>
      </c>
      <c r="D38" s="13" t="s">
        <v>88</v>
      </c>
      <c r="E38" s="47" t="s">
        <v>64</v>
      </c>
      <c r="F38" s="49">
        <v>6834</v>
      </c>
      <c r="G38" s="14">
        <v>6826</v>
      </c>
      <c r="H38" s="34">
        <f t="shared" si="2"/>
        <v>0.001171989452094957</v>
      </c>
      <c r="I38" s="36">
        <v>6070</v>
      </c>
      <c r="J38" s="14">
        <v>6017</v>
      </c>
      <c r="K38" s="52">
        <f t="shared" si="3"/>
        <v>0.008808376267242846</v>
      </c>
      <c r="L38" s="49">
        <v>292</v>
      </c>
      <c r="M38" s="14">
        <v>332</v>
      </c>
      <c r="N38" s="34">
        <f t="shared" si="4"/>
        <v>-0.12048192771084343</v>
      </c>
      <c r="O38" s="55">
        <v>60</v>
      </c>
      <c r="P38" s="15">
        <v>60</v>
      </c>
      <c r="Q38" s="52">
        <f t="shared" si="9"/>
        <v>0</v>
      </c>
      <c r="R38" s="60">
        <f t="shared" si="10"/>
        <v>6422</v>
      </c>
      <c r="S38" s="15">
        <f t="shared" si="10"/>
        <v>6409</v>
      </c>
      <c r="T38" s="34">
        <f t="shared" si="6"/>
        <v>0.0020283975659229903</v>
      </c>
      <c r="U38" s="58">
        <f t="shared" si="7"/>
        <v>0.9397131987123207</v>
      </c>
      <c r="V38" s="24">
        <v>0.9389100498095517</v>
      </c>
      <c r="W38" s="52">
        <f t="shared" si="5"/>
        <v>0.0008554055875020783</v>
      </c>
      <c r="X38" s="110"/>
      <c r="Y38" s="111"/>
      <c r="Z38" s="112"/>
      <c r="AA38" s="121"/>
    </row>
    <row r="39" spans="1:27" ht="12.75" customHeight="1">
      <c r="A39" s="37">
        <v>7</v>
      </c>
      <c r="B39" s="38" t="s">
        <v>85</v>
      </c>
      <c r="C39" s="38" t="s">
        <v>6</v>
      </c>
      <c r="D39" s="39" t="s">
        <v>86</v>
      </c>
      <c r="E39" s="45" t="s">
        <v>7</v>
      </c>
      <c r="F39" s="75">
        <v>8621</v>
      </c>
      <c r="G39" s="41">
        <v>8610</v>
      </c>
      <c r="H39" s="44">
        <f t="shared" si="2"/>
        <v>0.0012775842044134844</v>
      </c>
      <c r="I39" s="40">
        <v>6230</v>
      </c>
      <c r="J39" s="41">
        <v>6214</v>
      </c>
      <c r="K39" s="50">
        <f t="shared" si="3"/>
        <v>0.002574831026713964</v>
      </c>
      <c r="L39" s="75">
        <v>404</v>
      </c>
      <c r="M39" s="41">
        <v>418</v>
      </c>
      <c r="N39" s="44">
        <f t="shared" si="4"/>
        <v>-0.03349282296650713</v>
      </c>
      <c r="O39" s="53">
        <v>143</v>
      </c>
      <c r="P39" s="42">
        <v>144</v>
      </c>
      <c r="Q39" s="50">
        <f t="shared" si="9"/>
        <v>-0.00694444444444442</v>
      </c>
      <c r="R39" s="76">
        <f t="shared" si="10"/>
        <v>6777</v>
      </c>
      <c r="S39" s="42">
        <f t="shared" si="10"/>
        <v>6776</v>
      </c>
      <c r="T39" s="44">
        <f t="shared" si="6"/>
        <v>0.00014757969303413887</v>
      </c>
      <c r="U39" s="56">
        <f t="shared" si="7"/>
        <v>0.7861037002667904</v>
      </c>
      <c r="V39" s="43">
        <v>0.7869918699186992</v>
      </c>
      <c r="W39" s="50">
        <f t="shared" si="5"/>
        <v>-0.0011285626775286994</v>
      </c>
      <c r="X39" s="104">
        <f>SUM(U39:U42)/4</f>
        <v>0.8164109940138146</v>
      </c>
      <c r="Y39" s="105">
        <f>SUM(V39:V42)/4</f>
        <v>0.8179447802858864</v>
      </c>
      <c r="Z39" s="106">
        <f>(X39/Y39)-1</f>
        <v>-0.0018751709272302186</v>
      </c>
      <c r="AA39" s="121"/>
    </row>
    <row r="40" spans="1:27" ht="12.75" customHeight="1">
      <c r="A40" s="6">
        <v>7</v>
      </c>
      <c r="B40" s="7" t="s">
        <v>94</v>
      </c>
      <c r="C40" s="7" t="s">
        <v>6</v>
      </c>
      <c r="D40" s="8" t="s">
        <v>86</v>
      </c>
      <c r="E40" s="46" t="s">
        <v>15</v>
      </c>
      <c r="F40" s="48">
        <v>13766</v>
      </c>
      <c r="G40" s="9">
        <v>13750</v>
      </c>
      <c r="H40" s="33">
        <f t="shared" si="2"/>
        <v>0.0011636363636362557</v>
      </c>
      <c r="I40" s="35">
        <v>8197</v>
      </c>
      <c r="J40" s="9">
        <v>8136</v>
      </c>
      <c r="K40" s="51">
        <f t="shared" si="3"/>
        <v>0.007497541789577289</v>
      </c>
      <c r="L40" s="48">
        <v>481</v>
      </c>
      <c r="M40" s="9">
        <v>542</v>
      </c>
      <c r="N40" s="33">
        <f t="shared" si="4"/>
        <v>-0.11254612546125464</v>
      </c>
      <c r="O40" s="54">
        <v>141</v>
      </c>
      <c r="P40" s="10">
        <v>142</v>
      </c>
      <c r="Q40" s="51">
        <f t="shared" si="9"/>
        <v>-0.007042253521126751</v>
      </c>
      <c r="R40" s="59">
        <f t="shared" si="10"/>
        <v>8819</v>
      </c>
      <c r="S40" s="10">
        <f t="shared" si="10"/>
        <v>8820</v>
      </c>
      <c r="T40" s="33">
        <f t="shared" si="6"/>
        <v>-0.00011337868480720825</v>
      </c>
      <c r="U40" s="57">
        <f t="shared" si="7"/>
        <v>0.6406363504285922</v>
      </c>
      <c r="V40" s="22">
        <v>0.6414545454545455</v>
      </c>
      <c r="W40" s="51">
        <f t="shared" si="5"/>
        <v>-0.0012755307944282146</v>
      </c>
      <c r="X40" s="107"/>
      <c r="Y40" s="108"/>
      <c r="Z40" s="109"/>
      <c r="AA40" s="121"/>
    </row>
    <row r="41" spans="1:27" ht="12.75" customHeight="1">
      <c r="A41" s="6">
        <v>7</v>
      </c>
      <c r="B41" s="7" t="s">
        <v>126</v>
      </c>
      <c r="C41" s="7" t="s">
        <v>6</v>
      </c>
      <c r="D41" s="8" t="s">
        <v>86</v>
      </c>
      <c r="E41" s="46" t="s">
        <v>42</v>
      </c>
      <c r="F41" s="48">
        <v>10033</v>
      </c>
      <c r="G41" s="9">
        <v>10021</v>
      </c>
      <c r="H41" s="33">
        <f t="shared" si="2"/>
        <v>0.0011974852809100156</v>
      </c>
      <c r="I41" s="35">
        <v>8445</v>
      </c>
      <c r="J41" s="9">
        <v>8407</v>
      </c>
      <c r="K41" s="51">
        <f t="shared" si="3"/>
        <v>0.004520042821458237</v>
      </c>
      <c r="L41" s="48">
        <v>355</v>
      </c>
      <c r="M41" s="9">
        <v>400</v>
      </c>
      <c r="N41" s="33">
        <f t="shared" si="4"/>
        <v>-0.11250000000000004</v>
      </c>
      <c r="O41" s="54">
        <v>150</v>
      </c>
      <c r="P41" s="10">
        <v>152</v>
      </c>
      <c r="Q41" s="51">
        <f t="shared" si="9"/>
        <v>-0.013157894736842146</v>
      </c>
      <c r="R41" s="59">
        <f t="shared" si="10"/>
        <v>8950</v>
      </c>
      <c r="S41" s="10">
        <f t="shared" si="10"/>
        <v>8959</v>
      </c>
      <c r="T41" s="33">
        <f t="shared" si="6"/>
        <v>-0.0010045764036165084</v>
      </c>
      <c r="U41" s="57">
        <f t="shared" si="7"/>
        <v>0.8920562144921759</v>
      </c>
      <c r="V41" s="22">
        <v>0.8940225526394572</v>
      </c>
      <c r="W41" s="51">
        <f t="shared" si="5"/>
        <v>-0.0021994279019874607</v>
      </c>
      <c r="X41" s="107"/>
      <c r="Y41" s="108"/>
      <c r="Z41" s="109"/>
      <c r="AA41" s="121"/>
    </row>
    <row r="42" spans="1:27" ht="12.75" customHeight="1" thickBot="1">
      <c r="A42" s="85">
        <v>7</v>
      </c>
      <c r="B42" s="86" t="s">
        <v>147</v>
      </c>
      <c r="C42" s="86" t="s">
        <v>6</v>
      </c>
      <c r="D42" s="87" t="s">
        <v>86</v>
      </c>
      <c r="E42" s="88" t="s">
        <v>60</v>
      </c>
      <c r="F42" s="89">
        <v>19811</v>
      </c>
      <c r="G42" s="90">
        <v>19787</v>
      </c>
      <c r="H42" s="91">
        <f t="shared" si="2"/>
        <v>0.0012129175721433683</v>
      </c>
      <c r="I42" s="92">
        <v>16902</v>
      </c>
      <c r="J42" s="90">
        <v>16846</v>
      </c>
      <c r="K42" s="93">
        <f t="shared" si="3"/>
        <v>0.003324231271518485</v>
      </c>
      <c r="L42" s="89">
        <v>1461</v>
      </c>
      <c r="M42" s="90">
        <v>1534</v>
      </c>
      <c r="N42" s="91">
        <f t="shared" si="4"/>
        <v>-0.04758800521512385</v>
      </c>
      <c r="O42" s="94">
        <v>395</v>
      </c>
      <c r="P42" s="95">
        <v>404</v>
      </c>
      <c r="Q42" s="93">
        <f t="shared" si="9"/>
        <v>-0.022277227722772297</v>
      </c>
      <c r="R42" s="96">
        <f t="shared" si="10"/>
        <v>18758</v>
      </c>
      <c r="S42" s="95">
        <f t="shared" si="10"/>
        <v>18784</v>
      </c>
      <c r="T42" s="91">
        <f t="shared" si="6"/>
        <v>-0.0013841567291311696</v>
      </c>
      <c r="U42" s="97">
        <f t="shared" si="7"/>
        <v>0.9468477108676998</v>
      </c>
      <c r="V42" s="98">
        <v>0.9493101531308434</v>
      </c>
      <c r="W42" s="93">
        <f t="shared" si="5"/>
        <v>-0.002593928080324881</v>
      </c>
      <c r="X42" s="110"/>
      <c r="Y42" s="111"/>
      <c r="Z42" s="112"/>
      <c r="AA42" s="121"/>
    </row>
    <row r="43" spans="1:27" ht="12.75" customHeight="1">
      <c r="A43" s="1">
        <v>8</v>
      </c>
      <c r="B43" s="2" t="s">
        <v>135</v>
      </c>
      <c r="C43" s="2" t="s">
        <v>136</v>
      </c>
      <c r="D43" s="3" t="s">
        <v>137</v>
      </c>
      <c r="E43" s="77" t="s">
        <v>51</v>
      </c>
      <c r="F43" s="78">
        <v>14187</v>
      </c>
      <c r="G43" s="4">
        <v>14170</v>
      </c>
      <c r="H43" s="79">
        <f t="shared" si="2"/>
        <v>0.0011997177134792647</v>
      </c>
      <c r="I43" s="80">
        <v>6318</v>
      </c>
      <c r="J43" s="4">
        <v>6194</v>
      </c>
      <c r="K43" s="81">
        <f t="shared" si="3"/>
        <v>0.020019373587342626</v>
      </c>
      <c r="L43" s="78">
        <v>267</v>
      </c>
      <c r="M43" s="4">
        <v>401</v>
      </c>
      <c r="N43" s="79">
        <f t="shared" si="4"/>
        <v>-0.33416458852867825</v>
      </c>
      <c r="O43" s="82">
        <v>163</v>
      </c>
      <c r="P43" s="5">
        <v>165</v>
      </c>
      <c r="Q43" s="81">
        <f t="shared" si="9"/>
        <v>-0.012121212121212088</v>
      </c>
      <c r="R43" s="83">
        <f t="shared" si="10"/>
        <v>6748</v>
      </c>
      <c r="S43" s="5">
        <f t="shared" si="10"/>
        <v>6760</v>
      </c>
      <c r="T43" s="79">
        <f t="shared" si="6"/>
        <v>-0.0017751479289941363</v>
      </c>
      <c r="U43" s="84">
        <f t="shared" si="7"/>
        <v>0.47564671882709525</v>
      </c>
      <c r="V43" s="23">
        <v>0.47706422018348627</v>
      </c>
      <c r="W43" s="81">
        <f t="shared" si="5"/>
        <v>-0.0029713009201273177</v>
      </c>
      <c r="X43" s="104">
        <f>SUM(U43:U44)/2</f>
        <v>0.6070607570869643</v>
      </c>
      <c r="Y43" s="105">
        <f>SUM(V43:V44)/2</f>
        <v>0.6082382416136258</v>
      </c>
      <c r="Z43" s="106">
        <f>(X43/Y43)-1</f>
        <v>-0.0019358936122426673</v>
      </c>
      <c r="AA43" s="121"/>
    </row>
    <row r="44" spans="1:27" ht="12.75" customHeight="1" thickBot="1">
      <c r="A44" s="11">
        <v>8</v>
      </c>
      <c r="B44" s="12" t="s">
        <v>157</v>
      </c>
      <c r="C44" s="12" t="s">
        <v>136</v>
      </c>
      <c r="D44" s="13" t="s">
        <v>137</v>
      </c>
      <c r="E44" s="47" t="s">
        <v>70</v>
      </c>
      <c r="F44" s="49">
        <v>257631</v>
      </c>
      <c r="G44" s="14">
        <v>257326</v>
      </c>
      <c r="H44" s="34">
        <f t="shared" si="2"/>
        <v>0.0011852669376588576</v>
      </c>
      <c r="I44" s="36">
        <v>161190</v>
      </c>
      <c r="J44" s="14">
        <v>159790</v>
      </c>
      <c r="K44" s="52">
        <f t="shared" si="3"/>
        <v>0.008761499468051825</v>
      </c>
      <c r="L44" s="49">
        <v>24311</v>
      </c>
      <c r="M44" s="14">
        <v>25711</v>
      </c>
      <c r="N44" s="34">
        <f t="shared" si="4"/>
        <v>-0.054451402123604664</v>
      </c>
      <c r="O44" s="55">
        <v>4753</v>
      </c>
      <c r="P44" s="15">
        <v>4769</v>
      </c>
      <c r="Q44" s="52">
        <f t="shared" si="9"/>
        <v>-0.003355001048437778</v>
      </c>
      <c r="R44" s="60">
        <f t="shared" si="10"/>
        <v>190254</v>
      </c>
      <c r="S44" s="15">
        <f t="shared" si="10"/>
        <v>190270</v>
      </c>
      <c r="T44" s="34">
        <f t="shared" si="6"/>
        <v>-8.409102853834671E-05</v>
      </c>
      <c r="U44" s="58">
        <f t="shared" si="7"/>
        <v>0.7384747953468332</v>
      </c>
      <c r="V44" s="24">
        <v>0.7394122630437655</v>
      </c>
      <c r="W44" s="52">
        <f t="shared" si="5"/>
        <v>-0.0012678552193240433</v>
      </c>
      <c r="X44" s="110"/>
      <c r="Y44" s="111"/>
      <c r="Z44" s="112"/>
      <c r="AA44" s="121"/>
    </row>
    <row r="45" spans="1:27" ht="12.75" customHeight="1">
      <c r="A45" s="37">
        <v>9</v>
      </c>
      <c r="B45" s="38" t="s">
        <v>129</v>
      </c>
      <c r="C45" s="38" t="s">
        <v>45</v>
      </c>
      <c r="D45" s="39" t="s">
        <v>130</v>
      </c>
      <c r="E45" s="45" t="s">
        <v>46</v>
      </c>
      <c r="F45" s="75">
        <v>8964</v>
      </c>
      <c r="G45" s="41">
        <v>8954</v>
      </c>
      <c r="H45" s="44">
        <f t="shared" si="2"/>
        <v>0.0011168192986374947</v>
      </c>
      <c r="I45" s="40">
        <v>6724</v>
      </c>
      <c r="J45" s="41">
        <v>6671</v>
      </c>
      <c r="K45" s="50">
        <f t="shared" si="3"/>
        <v>0.007944835856693144</v>
      </c>
      <c r="L45" s="75">
        <v>413</v>
      </c>
      <c r="M45" s="41">
        <v>468</v>
      </c>
      <c r="N45" s="44">
        <f t="shared" si="4"/>
        <v>-0.11752136752136755</v>
      </c>
      <c r="O45" s="53">
        <v>117</v>
      </c>
      <c r="P45" s="42">
        <v>118</v>
      </c>
      <c r="Q45" s="50">
        <f t="shared" si="9"/>
        <v>-0.008474576271186418</v>
      </c>
      <c r="R45" s="76">
        <f t="shared" si="10"/>
        <v>7254</v>
      </c>
      <c r="S45" s="42">
        <f t="shared" si="10"/>
        <v>7257</v>
      </c>
      <c r="T45" s="44">
        <f t="shared" si="6"/>
        <v>-0.0004133939644481721</v>
      </c>
      <c r="U45" s="56">
        <f t="shared" si="7"/>
        <v>0.8092369477911646</v>
      </c>
      <c r="V45" s="43">
        <v>0.8104757650212195</v>
      </c>
      <c r="W45" s="50">
        <f t="shared" si="5"/>
        <v>-0.0015285061978657088</v>
      </c>
      <c r="X45" s="104">
        <f>SUM(U45:U46)/2</f>
        <v>0.9046184738955823</v>
      </c>
      <c r="Y45" s="105">
        <f>SUM(V45:V46)/2</f>
        <v>0.9052378825106098</v>
      </c>
      <c r="Z45" s="106">
        <f>(X45/Y45)-1</f>
        <v>-0.000684249551410332</v>
      </c>
      <c r="AA45" s="121"/>
    </row>
    <row r="46" spans="1:27" ht="12.75" customHeight="1" thickBot="1">
      <c r="A46" s="85">
        <v>9</v>
      </c>
      <c r="B46" s="86" t="s">
        <v>144</v>
      </c>
      <c r="C46" s="86" t="s">
        <v>45</v>
      </c>
      <c r="D46" s="87" t="s">
        <v>130</v>
      </c>
      <c r="E46" s="88" t="s">
        <v>57</v>
      </c>
      <c r="F46" s="89">
        <v>20102</v>
      </c>
      <c r="G46" s="90">
        <v>20078</v>
      </c>
      <c r="H46" s="91">
        <f t="shared" si="2"/>
        <v>0.0011953381810936303</v>
      </c>
      <c r="I46" s="92">
        <v>19167</v>
      </c>
      <c r="J46" s="90">
        <v>19075</v>
      </c>
      <c r="K46" s="93">
        <f t="shared" si="3"/>
        <v>0.004823066841415535</v>
      </c>
      <c r="L46" s="89">
        <v>993</v>
      </c>
      <c r="M46" s="90">
        <v>1107</v>
      </c>
      <c r="N46" s="91">
        <f t="shared" si="4"/>
        <v>-0.10298102981029811</v>
      </c>
      <c r="O46" s="94">
        <v>429</v>
      </c>
      <c r="P46" s="95">
        <v>435</v>
      </c>
      <c r="Q46" s="93">
        <f t="shared" si="9"/>
        <v>-0.01379310344827589</v>
      </c>
      <c r="R46" s="96">
        <f t="shared" si="10"/>
        <v>20589</v>
      </c>
      <c r="S46" s="95">
        <f t="shared" si="10"/>
        <v>20617</v>
      </c>
      <c r="T46" s="91">
        <f t="shared" si="6"/>
        <v>-0.0013581025367415123</v>
      </c>
      <c r="U46" s="97">
        <f t="shared" si="7"/>
        <v>1</v>
      </c>
      <c r="V46" s="98">
        <v>1</v>
      </c>
      <c r="W46" s="93">
        <f t="shared" si="5"/>
        <v>0</v>
      </c>
      <c r="X46" s="110"/>
      <c r="Y46" s="111"/>
      <c r="Z46" s="112"/>
      <c r="AA46" s="121"/>
    </row>
    <row r="47" spans="1:27" ht="12.75" customHeight="1">
      <c r="A47" s="1">
        <v>10</v>
      </c>
      <c r="B47" s="2">
        <v>52020</v>
      </c>
      <c r="C47" s="2" t="s">
        <v>11</v>
      </c>
      <c r="D47" s="3" t="s">
        <v>81</v>
      </c>
      <c r="E47" s="77" t="s">
        <v>4</v>
      </c>
      <c r="F47" s="78">
        <v>9339</v>
      </c>
      <c r="G47" s="4">
        <v>9328</v>
      </c>
      <c r="H47" s="79">
        <f t="shared" si="2"/>
        <v>0.001179245283018826</v>
      </c>
      <c r="I47" s="80">
        <v>7126</v>
      </c>
      <c r="J47" s="4">
        <v>7043</v>
      </c>
      <c r="K47" s="81">
        <f t="shared" si="3"/>
        <v>0.011784750816413503</v>
      </c>
      <c r="L47" s="78">
        <v>361</v>
      </c>
      <c r="M47" s="4">
        <v>447</v>
      </c>
      <c r="N47" s="79">
        <f t="shared" si="4"/>
        <v>-0.1923937360178971</v>
      </c>
      <c r="O47" s="82">
        <v>167</v>
      </c>
      <c r="P47" s="5">
        <v>171</v>
      </c>
      <c r="Q47" s="81">
        <f t="shared" si="9"/>
        <v>-0.023391812865497075</v>
      </c>
      <c r="R47" s="83">
        <f t="shared" si="10"/>
        <v>7654</v>
      </c>
      <c r="S47" s="5">
        <f t="shared" si="10"/>
        <v>7661</v>
      </c>
      <c r="T47" s="79">
        <f t="shared" si="6"/>
        <v>-0.0009137188356611592</v>
      </c>
      <c r="U47" s="84">
        <f t="shared" si="7"/>
        <v>0.8195738301745369</v>
      </c>
      <c r="V47" s="23">
        <v>0.8212907375643225</v>
      </c>
      <c r="W47" s="81">
        <f t="shared" si="5"/>
        <v>-0.0020904989077039637</v>
      </c>
      <c r="X47" s="104">
        <f>SUM(U47:U53)/7</f>
        <v>0.8582689932143144</v>
      </c>
      <c r="Y47" s="105">
        <f>SUM(V47:V53)/7</f>
        <v>0.8602336087048413</v>
      </c>
      <c r="Z47" s="106">
        <f>(X47/Y47)-1</f>
        <v>-0.00228381624554852</v>
      </c>
      <c r="AA47" s="121"/>
    </row>
    <row r="48" spans="1:27" ht="12.75" customHeight="1">
      <c r="A48" s="6">
        <v>10</v>
      </c>
      <c r="B48" s="7" t="s">
        <v>91</v>
      </c>
      <c r="C48" s="7" t="s">
        <v>11</v>
      </c>
      <c r="D48" s="8" t="s">
        <v>81</v>
      </c>
      <c r="E48" s="46" t="s">
        <v>12</v>
      </c>
      <c r="F48" s="48">
        <v>6314</v>
      </c>
      <c r="G48" s="9">
        <v>6306</v>
      </c>
      <c r="H48" s="33">
        <f t="shared" si="2"/>
        <v>0.0012686330478908214</v>
      </c>
      <c r="I48" s="35">
        <v>4735</v>
      </c>
      <c r="J48" s="9">
        <v>4703</v>
      </c>
      <c r="K48" s="51">
        <f t="shared" si="3"/>
        <v>0.006804167552626028</v>
      </c>
      <c r="L48" s="48">
        <v>238</v>
      </c>
      <c r="M48" s="9">
        <v>277</v>
      </c>
      <c r="N48" s="33">
        <f t="shared" si="4"/>
        <v>-0.1407942238267148</v>
      </c>
      <c r="O48" s="54">
        <v>175</v>
      </c>
      <c r="P48" s="10">
        <v>180</v>
      </c>
      <c r="Q48" s="51">
        <f t="shared" si="9"/>
        <v>-0.02777777777777779</v>
      </c>
      <c r="R48" s="59">
        <f t="shared" si="10"/>
        <v>5148</v>
      </c>
      <c r="S48" s="10">
        <f t="shared" si="10"/>
        <v>5160</v>
      </c>
      <c r="T48" s="33">
        <f t="shared" si="6"/>
        <v>-0.0023255813953488857</v>
      </c>
      <c r="U48" s="57">
        <f t="shared" si="7"/>
        <v>0.8153310104529616</v>
      </c>
      <c r="V48" s="22">
        <v>0.8182683158896289</v>
      </c>
      <c r="W48" s="51">
        <f t="shared" si="5"/>
        <v>-0.0035896604813224764</v>
      </c>
      <c r="X48" s="107"/>
      <c r="Y48" s="108"/>
      <c r="Z48" s="109"/>
      <c r="AA48" s="121"/>
    </row>
    <row r="49" spans="1:27" ht="12.75" customHeight="1">
      <c r="A49" s="6">
        <v>10</v>
      </c>
      <c r="B49" s="7" t="s">
        <v>93</v>
      </c>
      <c r="C49" s="7" t="s">
        <v>11</v>
      </c>
      <c r="D49" s="8" t="s">
        <v>81</v>
      </c>
      <c r="E49" s="46" t="s">
        <v>14</v>
      </c>
      <c r="F49" s="48">
        <v>8333</v>
      </c>
      <c r="G49" s="9">
        <v>8323</v>
      </c>
      <c r="H49" s="33">
        <f t="shared" si="2"/>
        <v>0.0012014898474108637</v>
      </c>
      <c r="I49" s="35">
        <v>7380</v>
      </c>
      <c r="J49" s="9">
        <v>7342</v>
      </c>
      <c r="K49" s="51">
        <f t="shared" si="3"/>
        <v>0.005175701443748348</v>
      </c>
      <c r="L49" s="48">
        <v>352</v>
      </c>
      <c r="M49" s="9">
        <v>386</v>
      </c>
      <c r="N49" s="33">
        <f t="shared" si="4"/>
        <v>-0.08808290155440412</v>
      </c>
      <c r="O49" s="54">
        <v>137</v>
      </c>
      <c r="P49" s="10">
        <v>142</v>
      </c>
      <c r="Q49" s="51">
        <f t="shared" si="9"/>
        <v>-0.035211267605633756</v>
      </c>
      <c r="R49" s="59">
        <f t="shared" si="10"/>
        <v>7869</v>
      </c>
      <c r="S49" s="10">
        <f t="shared" si="10"/>
        <v>7870</v>
      </c>
      <c r="T49" s="33">
        <f t="shared" si="6"/>
        <v>-0.00012706480304958134</v>
      </c>
      <c r="U49" s="57">
        <f t="shared" si="7"/>
        <v>0.9443177727109084</v>
      </c>
      <c r="V49" s="22">
        <v>0.9455725099122912</v>
      </c>
      <c r="W49" s="51">
        <f t="shared" si="5"/>
        <v>-0.001326960321106574</v>
      </c>
      <c r="X49" s="107"/>
      <c r="Y49" s="108"/>
      <c r="Z49" s="109"/>
      <c r="AA49" s="121"/>
    </row>
    <row r="50" spans="1:27" ht="12.75" customHeight="1">
      <c r="A50" s="6">
        <v>10</v>
      </c>
      <c r="B50" s="7" t="s">
        <v>109</v>
      </c>
      <c r="C50" s="7" t="s">
        <v>11</v>
      </c>
      <c r="D50" s="8" t="s">
        <v>81</v>
      </c>
      <c r="E50" s="46" t="s">
        <v>26</v>
      </c>
      <c r="F50" s="48">
        <v>14290</v>
      </c>
      <c r="G50" s="9">
        <v>14273</v>
      </c>
      <c r="H50" s="33">
        <f t="shared" si="2"/>
        <v>0.0011910600434386076</v>
      </c>
      <c r="I50" s="35">
        <v>12681</v>
      </c>
      <c r="J50" s="9">
        <v>12609</v>
      </c>
      <c r="K50" s="51">
        <f t="shared" si="3"/>
        <v>0.005710206995003464</v>
      </c>
      <c r="L50" s="48">
        <v>590</v>
      </c>
      <c r="M50" s="9">
        <v>667</v>
      </c>
      <c r="N50" s="33">
        <f t="shared" si="4"/>
        <v>-0.11544227886056968</v>
      </c>
      <c r="O50" s="54">
        <v>224</v>
      </c>
      <c r="P50" s="10">
        <v>226</v>
      </c>
      <c r="Q50" s="51">
        <f t="shared" si="9"/>
        <v>-0.008849557522123908</v>
      </c>
      <c r="R50" s="59">
        <f t="shared" si="10"/>
        <v>13495</v>
      </c>
      <c r="S50" s="10">
        <f t="shared" si="10"/>
        <v>13502</v>
      </c>
      <c r="T50" s="33">
        <f t="shared" si="6"/>
        <v>-0.0005184417123389462</v>
      </c>
      <c r="U50" s="57">
        <f t="shared" si="7"/>
        <v>0.9443666899930021</v>
      </c>
      <c r="V50" s="22">
        <v>0.945981923912282</v>
      </c>
      <c r="W50" s="51">
        <f t="shared" si="5"/>
        <v>-0.0017074680587972901</v>
      </c>
      <c r="X50" s="107"/>
      <c r="Y50" s="108"/>
      <c r="Z50" s="109"/>
      <c r="AA50" s="121"/>
    </row>
    <row r="51" spans="1:27" ht="12.75" customHeight="1">
      <c r="A51" s="6">
        <v>10</v>
      </c>
      <c r="B51" s="7" t="s">
        <v>120</v>
      </c>
      <c r="C51" s="7" t="s">
        <v>11</v>
      </c>
      <c r="D51" s="8" t="s">
        <v>81</v>
      </c>
      <c r="E51" s="46" t="s">
        <v>35</v>
      </c>
      <c r="F51" s="48">
        <v>18681</v>
      </c>
      <c r="G51" s="9">
        <v>18659</v>
      </c>
      <c r="H51" s="33">
        <f t="shared" si="2"/>
        <v>0.0011790556835842292</v>
      </c>
      <c r="I51" s="35">
        <v>14235</v>
      </c>
      <c r="J51" s="9">
        <v>14080</v>
      </c>
      <c r="K51" s="51">
        <f t="shared" si="3"/>
        <v>0.011008522727272707</v>
      </c>
      <c r="L51" s="48">
        <v>881</v>
      </c>
      <c r="M51" s="9">
        <v>1049</v>
      </c>
      <c r="N51" s="33">
        <f t="shared" si="4"/>
        <v>-0.1601525262154433</v>
      </c>
      <c r="O51" s="54">
        <v>451</v>
      </c>
      <c r="P51" s="10">
        <v>456</v>
      </c>
      <c r="Q51" s="51">
        <f t="shared" si="9"/>
        <v>-0.010964912280701733</v>
      </c>
      <c r="R51" s="59">
        <f t="shared" si="10"/>
        <v>15567</v>
      </c>
      <c r="S51" s="10">
        <f t="shared" si="10"/>
        <v>15585</v>
      </c>
      <c r="T51" s="33">
        <f t="shared" si="6"/>
        <v>-0.0011549566891241314</v>
      </c>
      <c r="U51" s="57">
        <f t="shared" si="7"/>
        <v>0.8333065681708688</v>
      </c>
      <c r="V51" s="22">
        <v>0.8352537649391715</v>
      </c>
      <c r="W51" s="51">
        <f t="shared" si="5"/>
        <v>-0.002331263683013174</v>
      </c>
      <c r="X51" s="107"/>
      <c r="Y51" s="108"/>
      <c r="Z51" s="109"/>
      <c r="AA51" s="121"/>
    </row>
    <row r="52" spans="1:27" ht="12.75" customHeight="1">
      <c r="A52" s="6">
        <v>10</v>
      </c>
      <c r="B52" s="7" t="s">
        <v>148</v>
      </c>
      <c r="C52" s="7" t="s">
        <v>11</v>
      </c>
      <c r="D52" s="8" t="s">
        <v>81</v>
      </c>
      <c r="E52" s="46" t="s">
        <v>61</v>
      </c>
      <c r="F52" s="48">
        <v>9190</v>
      </c>
      <c r="G52" s="9">
        <v>9179</v>
      </c>
      <c r="H52" s="33">
        <f t="shared" si="2"/>
        <v>0.001198387623924102</v>
      </c>
      <c r="I52" s="35">
        <v>6636</v>
      </c>
      <c r="J52" s="9">
        <v>6583</v>
      </c>
      <c r="K52" s="51">
        <f t="shared" si="3"/>
        <v>0.008051040559015732</v>
      </c>
      <c r="L52" s="48">
        <v>362</v>
      </c>
      <c r="M52" s="9">
        <v>423</v>
      </c>
      <c r="N52" s="33">
        <f t="shared" si="4"/>
        <v>-0.1442080378250591</v>
      </c>
      <c r="O52" s="54">
        <v>90</v>
      </c>
      <c r="P52" s="10">
        <v>93</v>
      </c>
      <c r="Q52" s="51">
        <f t="shared" si="9"/>
        <v>-0.032258064516129004</v>
      </c>
      <c r="R52" s="59">
        <f t="shared" si="10"/>
        <v>7088</v>
      </c>
      <c r="S52" s="10">
        <f t="shared" si="10"/>
        <v>7099</v>
      </c>
      <c r="T52" s="33">
        <f t="shared" si="6"/>
        <v>-0.0015495140160586285</v>
      </c>
      <c r="U52" s="57">
        <f t="shared" si="7"/>
        <v>0.7712731229597388</v>
      </c>
      <c r="V52" s="22">
        <v>0.7733957947488833</v>
      </c>
      <c r="W52" s="51">
        <f t="shared" si="5"/>
        <v>-0.0027446125302940105</v>
      </c>
      <c r="X52" s="107"/>
      <c r="Y52" s="108"/>
      <c r="Z52" s="109"/>
      <c r="AA52" s="121"/>
    </row>
    <row r="53" spans="1:27" ht="12.75" customHeight="1" thickBot="1">
      <c r="A53" s="11">
        <v>10</v>
      </c>
      <c r="B53" s="12" t="s">
        <v>150</v>
      </c>
      <c r="C53" s="12" t="s">
        <v>11</v>
      </c>
      <c r="D53" s="13" t="s">
        <v>81</v>
      </c>
      <c r="E53" s="47" t="s">
        <v>63</v>
      </c>
      <c r="F53" s="49">
        <v>14823</v>
      </c>
      <c r="G53" s="14">
        <v>14806</v>
      </c>
      <c r="H53" s="34">
        <f t="shared" si="2"/>
        <v>0.0011481831689854616</v>
      </c>
      <c r="I53" s="36">
        <v>11821</v>
      </c>
      <c r="J53" s="14">
        <v>11781</v>
      </c>
      <c r="K53" s="52">
        <f t="shared" si="3"/>
        <v>0.0033952975129445395</v>
      </c>
      <c r="L53" s="49">
        <v>893</v>
      </c>
      <c r="M53" s="14">
        <v>949</v>
      </c>
      <c r="N53" s="34">
        <f t="shared" si="4"/>
        <v>-0.05900948366701786</v>
      </c>
      <c r="O53" s="55">
        <v>326</v>
      </c>
      <c r="P53" s="15">
        <v>327</v>
      </c>
      <c r="Q53" s="52">
        <f t="shared" si="9"/>
        <v>-0.003058103975535187</v>
      </c>
      <c r="R53" s="60">
        <f t="shared" si="10"/>
        <v>13040</v>
      </c>
      <c r="S53" s="15">
        <f t="shared" si="10"/>
        <v>13057</v>
      </c>
      <c r="T53" s="34">
        <f t="shared" si="6"/>
        <v>-0.0013019836103239646</v>
      </c>
      <c r="U53" s="58">
        <f t="shared" si="7"/>
        <v>0.8797139580381839</v>
      </c>
      <c r="V53" s="24">
        <v>0.8818722139673105</v>
      </c>
      <c r="W53" s="52">
        <f t="shared" si="5"/>
        <v>-0.002447356765462927</v>
      </c>
      <c r="X53" s="110"/>
      <c r="Y53" s="111"/>
      <c r="Z53" s="112"/>
      <c r="AA53" s="121"/>
    </row>
    <row r="54" spans="1:27" ht="12.75" customHeight="1">
      <c r="A54" s="37">
        <v>11</v>
      </c>
      <c r="B54" s="38" t="s">
        <v>113</v>
      </c>
      <c r="C54" s="38" t="s">
        <v>114</v>
      </c>
      <c r="D54" s="39" t="s">
        <v>115</v>
      </c>
      <c r="E54" s="45" t="s">
        <v>30</v>
      </c>
      <c r="F54" s="75">
        <v>11348</v>
      </c>
      <c r="G54" s="41">
        <v>11335</v>
      </c>
      <c r="H54" s="44">
        <f t="shared" si="2"/>
        <v>0.0011468901632112338</v>
      </c>
      <c r="I54" s="40">
        <v>9954</v>
      </c>
      <c r="J54" s="41">
        <v>9879</v>
      </c>
      <c r="K54" s="50">
        <f t="shared" si="3"/>
        <v>0.007591861524445687</v>
      </c>
      <c r="L54" s="75">
        <v>458</v>
      </c>
      <c r="M54" s="41">
        <v>554</v>
      </c>
      <c r="N54" s="44">
        <f t="shared" si="4"/>
        <v>-0.1732851985559567</v>
      </c>
      <c r="O54" s="53">
        <v>168</v>
      </c>
      <c r="P54" s="42">
        <v>167</v>
      </c>
      <c r="Q54" s="50">
        <f t="shared" si="9"/>
        <v>0.0059880239520957446</v>
      </c>
      <c r="R54" s="76">
        <f t="shared" si="10"/>
        <v>10580</v>
      </c>
      <c r="S54" s="42">
        <f t="shared" si="10"/>
        <v>10600</v>
      </c>
      <c r="T54" s="44">
        <f t="shared" si="6"/>
        <v>-0.0018867924528301883</v>
      </c>
      <c r="U54" s="56">
        <f t="shared" si="7"/>
        <v>0.9323228762777582</v>
      </c>
      <c r="V54" s="43">
        <v>0.9351565946184385</v>
      </c>
      <c r="W54" s="50">
        <f t="shared" si="5"/>
        <v>-0.003030207301095378</v>
      </c>
      <c r="X54" s="104">
        <f>SUM(U54:U58)/5</f>
        <v>0.8611369675860805</v>
      </c>
      <c r="Y54" s="105">
        <f>SUM(V54:V58)/5</f>
        <v>0.8631142609473098</v>
      </c>
      <c r="Z54" s="106">
        <f>(X54/Y54)-1</f>
        <v>-0.0022908825061691562</v>
      </c>
      <c r="AA54" s="121"/>
    </row>
    <row r="55" spans="1:27" ht="12.75" customHeight="1">
      <c r="A55" s="6">
        <v>11</v>
      </c>
      <c r="B55" s="7" t="s">
        <v>118</v>
      </c>
      <c r="C55" s="7" t="s">
        <v>114</v>
      </c>
      <c r="D55" s="8" t="s">
        <v>115</v>
      </c>
      <c r="E55" s="46" t="s">
        <v>33</v>
      </c>
      <c r="F55" s="48">
        <v>7461</v>
      </c>
      <c r="G55" s="9">
        <v>7452</v>
      </c>
      <c r="H55" s="33">
        <f t="shared" si="2"/>
        <v>0.0012077294685990392</v>
      </c>
      <c r="I55" s="35">
        <v>5006</v>
      </c>
      <c r="J55" s="9">
        <v>4948</v>
      </c>
      <c r="K55" s="51">
        <f t="shared" si="3"/>
        <v>0.011721907841552248</v>
      </c>
      <c r="L55" s="48">
        <v>465</v>
      </c>
      <c r="M55" s="9">
        <v>542</v>
      </c>
      <c r="N55" s="33">
        <f t="shared" si="4"/>
        <v>-0.1420664206642066</v>
      </c>
      <c r="O55" s="54">
        <v>36</v>
      </c>
      <c r="P55" s="10">
        <v>38</v>
      </c>
      <c r="Q55" s="51">
        <f t="shared" si="9"/>
        <v>-0.052631578947368474</v>
      </c>
      <c r="R55" s="59">
        <f t="shared" si="10"/>
        <v>5507</v>
      </c>
      <c r="S55" s="10">
        <f t="shared" si="10"/>
        <v>5528</v>
      </c>
      <c r="T55" s="33">
        <f t="shared" si="6"/>
        <v>-0.0037988422575976344</v>
      </c>
      <c r="U55" s="57">
        <f t="shared" si="7"/>
        <v>0.7381048116874414</v>
      </c>
      <c r="V55" s="22">
        <v>0.7418142780461621</v>
      </c>
      <c r="W55" s="51">
        <f t="shared" si="5"/>
        <v>-0.005000532435815219</v>
      </c>
      <c r="X55" s="107"/>
      <c r="Y55" s="108"/>
      <c r="Z55" s="109"/>
      <c r="AA55" s="121"/>
    </row>
    <row r="56" spans="1:27" ht="12.75" customHeight="1">
      <c r="A56" s="6">
        <v>11</v>
      </c>
      <c r="B56" s="7" t="s">
        <v>134</v>
      </c>
      <c r="C56" s="7" t="s">
        <v>114</v>
      </c>
      <c r="D56" s="8" t="s">
        <v>115</v>
      </c>
      <c r="E56" s="46" t="s">
        <v>50</v>
      </c>
      <c r="F56" s="48">
        <v>7007</v>
      </c>
      <c r="G56" s="9">
        <v>6999</v>
      </c>
      <c r="H56" s="33">
        <f t="shared" si="2"/>
        <v>0.0011430204314901715</v>
      </c>
      <c r="I56" s="35">
        <v>5539</v>
      </c>
      <c r="J56" s="9">
        <v>5506</v>
      </c>
      <c r="K56" s="51">
        <f t="shared" si="3"/>
        <v>0.005993461678169165</v>
      </c>
      <c r="L56" s="48">
        <v>311</v>
      </c>
      <c r="M56" s="9">
        <v>343</v>
      </c>
      <c r="N56" s="33">
        <f t="shared" si="4"/>
        <v>-0.09329446064139946</v>
      </c>
      <c r="O56" s="54">
        <v>28</v>
      </c>
      <c r="P56" s="10">
        <v>29</v>
      </c>
      <c r="Q56" s="51">
        <f t="shared" si="9"/>
        <v>-0.03448275862068961</v>
      </c>
      <c r="R56" s="59">
        <f t="shared" si="10"/>
        <v>5878</v>
      </c>
      <c r="S56" s="10">
        <f t="shared" si="10"/>
        <v>5878</v>
      </c>
      <c r="T56" s="33">
        <f t="shared" si="6"/>
        <v>0</v>
      </c>
      <c r="U56" s="57">
        <f t="shared" si="7"/>
        <v>0.8388754103039817</v>
      </c>
      <c r="V56" s="22">
        <v>0.8398342620374339</v>
      </c>
      <c r="W56" s="51">
        <f t="shared" si="5"/>
        <v>-0.0011417154274298014</v>
      </c>
      <c r="X56" s="107"/>
      <c r="Y56" s="108"/>
      <c r="Z56" s="109"/>
      <c r="AA56" s="121"/>
    </row>
    <row r="57" spans="1:27" ht="12.75" customHeight="1">
      <c r="A57" s="6">
        <v>11</v>
      </c>
      <c r="B57" s="7" t="s">
        <v>154</v>
      </c>
      <c r="C57" s="7" t="s">
        <v>114</v>
      </c>
      <c r="D57" s="8" t="s">
        <v>115</v>
      </c>
      <c r="E57" s="46" t="s">
        <v>67</v>
      </c>
      <c r="F57" s="48">
        <v>7247</v>
      </c>
      <c r="G57" s="9">
        <v>7238</v>
      </c>
      <c r="H57" s="33">
        <f t="shared" si="2"/>
        <v>0.0012434374136500725</v>
      </c>
      <c r="I57" s="35">
        <v>5489</v>
      </c>
      <c r="J57" s="9">
        <v>5451</v>
      </c>
      <c r="K57" s="51">
        <f t="shared" si="3"/>
        <v>0.006971197945331076</v>
      </c>
      <c r="L57" s="48">
        <v>363</v>
      </c>
      <c r="M57" s="9">
        <v>400</v>
      </c>
      <c r="N57" s="33">
        <f t="shared" si="4"/>
        <v>-0.09250000000000003</v>
      </c>
      <c r="O57" s="54">
        <v>25</v>
      </c>
      <c r="P57" s="10">
        <v>27</v>
      </c>
      <c r="Q57" s="51">
        <f t="shared" si="9"/>
        <v>-0.07407407407407407</v>
      </c>
      <c r="R57" s="59">
        <f t="shared" si="10"/>
        <v>5877</v>
      </c>
      <c r="S57" s="10">
        <f t="shared" si="10"/>
        <v>5878</v>
      </c>
      <c r="T57" s="33">
        <f t="shared" si="6"/>
        <v>-0.00017012589316089954</v>
      </c>
      <c r="U57" s="57">
        <f t="shared" si="7"/>
        <v>0.8109562577618324</v>
      </c>
      <c r="V57" s="22">
        <v>0.8121027908261951</v>
      </c>
      <c r="W57" s="51">
        <f t="shared" si="5"/>
        <v>-0.0014118078121566624</v>
      </c>
      <c r="X57" s="107"/>
      <c r="Y57" s="108"/>
      <c r="Z57" s="109"/>
      <c r="AA57" s="121"/>
    </row>
    <row r="58" spans="1:27" ht="12.75" customHeight="1" thickBot="1">
      <c r="A58" s="85">
        <v>11</v>
      </c>
      <c r="B58" s="86" t="s">
        <v>158</v>
      </c>
      <c r="C58" s="86" t="s">
        <v>114</v>
      </c>
      <c r="D58" s="87" t="s">
        <v>115</v>
      </c>
      <c r="E58" s="88" t="s">
        <v>71</v>
      </c>
      <c r="F58" s="89">
        <v>44667</v>
      </c>
      <c r="G58" s="90">
        <v>44614</v>
      </c>
      <c r="H58" s="91">
        <f t="shared" si="2"/>
        <v>0.001187967902452236</v>
      </c>
      <c r="I58" s="92">
        <v>37876</v>
      </c>
      <c r="J58" s="90">
        <v>37688</v>
      </c>
      <c r="K58" s="93">
        <f t="shared" si="3"/>
        <v>0.004988325196348953</v>
      </c>
      <c r="L58" s="89">
        <v>5164</v>
      </c>
      <c r="M58" s="90">
        <v>5342</v>
      </c>
      <c r="N58" s="91">
        <f t="shared" si="4"/>
        <v>-0.033320853612879064</v>
      </c>
      <c r="O58" s="94">
        <v>976</v>
      </c>
      <c r="P58" s="95">
        <v>989</v>
      </c>
      <c r="Q58" s="93">
        <f t="shared" si="9"/>
        <v>-0.013144590495449915</v>
      </c>
      <c r="R58" s="96">
        <f t="shared" si="10"/>
        <v>44016</v>
      </c>
      <c r="S58" s="95">
        <f t="shared" si="10"/>
        <v>44019</v>
      </c>
      <c r="T58" s="91">
        <f t="shared" si="6"/>
        <v>-6.81523887412494E-05</v>
      </c>
      <c r="U58" s="97">
        <f t="shared" si="7"/>
        <v>0.9854254818993888</v>
      </c>
      <c r="V58" s="98">
        <v>0.9866633792083203</v>
      </c>
      <c r="W58" s="93">
        <f t="shared" si="5"/>
        <v>-0.0012546298312243742</v>
      </c>
      <c r="X58" s="110"/>
      <c r="Y58" s="111"/>
      <c r="Z58" s="112"/>
      <c r="AA58" s="121"/>
    </row>
    <row r="59" spans="1:27" ht="12.75" customHeight="1">
      <c r="A59" s="1">
        <v>12</v>
      </c>
      <c r="B59" s="2" t="s">
        <v>103</v>
      </c>
      <c r="C59" s="2" t="s">
        <v>22</v>
      </c>
      <c r="D59" s="3" t="s">
        <v>104</v>
      </c>
      <c r="E59" s="77" t="s">
        <v>23</v>
      </c>
      <c r="F59" s="78">
        <v>22601</v>
      </c>
      <c r="G59" s="4">
        <v>22574</v>
      </c>
      <c r="H59" s="79">
        <f t="shared" si="2"/>
        <v>0.001196066270931162</v>
      </c>
      <c r="I59" s="80">
        <v>21409</v>
      </c>
      <c r="J59" s="4">
        <v>21353</v>
      </c>
      <c r="K59" s="81">
        <f t="shared" si="3"/>
        <v>0.0026225823069356835</v>
      </c>
      <c r="L59" s="78">
        <v>607</v>
      </c>
      <c r="M59" s="4">
        <v>669</v>
      </c>
      <c r="N59" s="79">
        <f t="shared" si="4"/>
        <v>-0.09267563527653211</v>
      </c>
      <c r="O59" s="82">
        <v>584</v>
      </c>
      <c r="P59" s="5">
        <v>592</v>
      </c>
      <c r="Q59" s="81">
        <f t="shared" si="9"/>
        <v>-0.013513513513513487</v>
      </c>
      <c r="R59" s="83">
        <f t="shared" si="10"/>
        <v>22600</v>
      </c>
      <c r="S59" s="5">
        <f t="shared" si="10"/>
        <v>22614</v>
      </c>
      <c r="T59" s="79">
        <f t="shared" si="6"/>
        <v>-0.0006190855222428793</v>
      </c>
      <c r="U59" s="84">
        <f t="shared" si="7"/>
        <v>0.9999557541701695</v>
      </c>
      <c r="V59" s="23">
        <v>1</v>
      </c>
      <c r="W59" s="81">
        <f t="shared" si="5"/>
        <v>-4.424582983053593E-05</v>
      </c>
      <c r="X59" s="104">
        <f>SUM(U59:U63)/5</f>
        <v>0.7809577301123362</v>
      </c>
      <c r="Y59" s="105">
        <f>SUM(V59:V63)/5</f>
        <v>0.7816371355044213</v>
      </c>
      <c r="Z59" s="106">
        <f>(X59/Y59)-1</f>
        <v>-0.0008692081801444651</v>
      </c>
      <c r="AA59" s="121"/>
    </row>
    <row r="60" spans="1:27" ht="12.75" customHeight="1">
      <c r="A60" s="6">
        <v>12</v>
      </c>
      <c r="B60" s="7" t="s">
        <v>123</v>
      </c>
      <c r="C60" s="7" t="s">
        <v>22</v>
      </c>
      <c r="D60" s="8" t="s">
        <v>104</v>
      </c>
      <c r="E60" s="46" t="s">
        <v>39</v>
      </c>
      <c r="F60" s="48">
        <v>7477</v>
      </c>
      <c r="G60" s="9">
        <v>7468</v>
      </c>
      <c r="H60" s="33">
        <f t="shared" si="2"/>
        <v>0.0012051419389393914</v>
      </c>
      <c r="I60" s="35">
        <v>5813</v>
      </c>
      <c r="J60" s="9">
        <v>5795</v>
      </c>
      <c r="K60" s="51">
        <f t="shared" si="3"/>
        <v>0.0031061259706643973</v>
      </c>
      <c r="L60" s="48">
        <v>144</v>
      </c>
      <c r="M60" s="9">
        <v>174</v>
      </c>
      <c r="N60" s="33">
        <f t="shared" si="4"/>
        <v>-0.1724137931034483</v>
      </c>
      <c r="O60" s="54">
        <v>229</v>
      </c>
      <c r="P60" s="10">
        <v>230</v>
      </c>
      <c r="Q60" s="51">
        <f t="shared" si="9"/>
        <v>-0.004347826086956497</v>
      </c>
      <c r="R60" s="59">
        <f t="shared" si="10"/>
        <v>6186</v>
      </c>
      <c r="S60" s="10">
        <f t="shared" si="10"/>
        <v>6199</v>
      </c>
      <c r="T60" s="33">
        <f t="shared" si="6"/>
        <v>-0.0020971124374898897</v>
      </c>
      <c r="U60" s="57">
        <f t="shared" si="7"/>
        <v>0.8273371673130935</v>
      </c>
      <c r="V60" s="22">
        <v>0.830074986609534</v>
      </c>
      <c r="W60" s="51">
        <f t="shared" si="5"/>
        <v>-0.003298279481499966</v>
      </c>
      <c r="X60" s="107"/>
      <c r="Y60" s="108"/>
      <c r="Z60" s="109"/>
      <c r="AA60" s="121"/>
    </row>
    <row r="61" spans="1:27" ht="12.75" customHeight="1">
      <c r="A61" s="6">
        <v>12</v>
      </c>
      <c r="B61" s="7" t="s">
        <v>131</v>
      </c>
      <c r="C61" s="7" t="s">
        <v>22</v>
      </c>
      <c r="D61" s="8" t="s">
        <v>104</v>
      </c>
      <c r="E61" s="46" t="s">
        <v>47</v>
      </c>
      <c r="F61" s="48">
        <v>12610</v>
      </c>
      <c r="G61" s="9">
        <v>12595</v>
      </c>
      <c r="H61" s="33">
        <f t="shared" si="2"/>
        <v>0.0011909487892021176</v>
      </c>
      <c r="I61" s="35">
        <v>6927</v>
      </c>
      <c r="J61" s="9">
        <v>6925</v>
      </c>
      <c r="K61" s="51">
        <f t="shared" si="3"/>
        <v>0.0002888086642598431</v>
      </c>
      <c r="L61" s="48">
        <v>238</v>
      </c>
      <c r="M61" s="9">
        <v>252</v>
      </c>
      <c r="N61" s="33">
        <f t="shared" si="4"/>
        <v>-0.05555555555555558</v>
      </c>
      <c r="O61" s="54">
        <v>258</v>
      </c>
      <c r="P61" s="10">
        <v>260</v>
      </c>
      <c r="Q61" s="51">
        <f t="shared" si="9"/>
        <v>-0.007692307692307665</v>
      </c>
      <c r="R61" s="59">
        <f t="shared" si="10"/>
        <v>7423</v>
      </c>
      <c r="S61" s="10">
        <f t="shared" si="10"/>
        <v>7437</v>
      </c>
      <c r="T61" s="33">
        <f t="shared" si="6"/>
        <v>-0.0018824794944197754</v>
      </c>
      <c r="U61" s="57">
        <f t="shared" si="7"/>
        <v>0.588659793814433</v>
      </c>
      <c r="V61" s="22">
        <v>0.5904724096863835</v>
      </c>
      <c r="W61" s="51">
        <f t="shared" si="5"/>
        <v>-0.0030697723419680356</v>
      </c>
      <c r="X61" s="107"/>
      <c r="Y61" s="108"/>
      <c r="Z61" s="109"/>
      <c r="AA61" s="121"/>
    </row>
    <row r="62" spans="1:27" ht="12.75" customHeight="1">
      <c r="A62" s="6">
        <v>12</v>
      </c>
      <c r="B62" s="7" t="s">
        <v>133</v>
      </c>
      <c r="C62" s="7" t="s">
        <v>22</v>
      </c>
      <c r="D62" s="8" t="s">
        <v>104</v>
      </c>
      <c r="E62" s="46" t="s">
        <v>49</v>
      </c>
      <c r="F62" s="48">
        <v>25262</v>
      </c>
      <c r="G62" s="9">
        <v>25232</v>
      </c>
      <c r="H62" s="33">
        <f t="shared" si="2"/>
        <v>0.0011889663918833726</v>
      </c>
      <c r="I62" s="35">
        <v>20755</v>
      </c>
      <c r="J62" s="9">
        <v>20644</v>
      </c>
      <c r="K62" s="51">
        <f t="shared" si="3"/>
        <v>0.005376864948653415</v>
      </c>
      <c r="L62" s="48">
        <v>531</v>
      </c>
      <c r="M62" s="9">
        <v>600</v>
      </c>
      <c r="N62" s="33">
        <f t="shared" si="4"/>
        <v>-0.11499999999999999</v>
      </c>
      <c r="O62" s="54">
        <v>506</v>
      </c>
      <c r="P62" s="10">
        <v>509</v>
      </c>
      <c r="Q62" s="51">
        <f t="shared" si="9"/>
        <v>-0.005893909626719096</v>
      </c>
      <c r="R62" s="59">
        <f t="shared" si="10"/>
        <v>21792</v>
      </c>
      <c r="S62" s="10">
        <f t="shared" si="10"/>
        <v>21753</v>
      </c>
      <c r="T62" s="33">
        <f t="shared" si="6"/>
        <v>0.0017928561577713609</v>
      </c>
      <c r="U62" s="57">
        <f t="shared" si="7"/>
        <v>0.8626395376454754</v>
      </c>
      <c r="V62" s="22">
        <v>0.8621195307545974</v>
      </c>
      <c r="W62" s="51">
        <f t="shared" si="5"/>
        <v>0.0006031726139215099</v>
      </c>
      <c r="X62" s="107"/>
      <c r="Y62" s="108"/>
      <c r="Z62" s="109"/>
      <c r="AA62" s="121"/>
    </row>
    <row r="63" spans="1:27" ht="12.75" customHeight="1" thickBot="1">
      <c r="A63" s="11">
        <v>12</v>
      </c>
      <c r="B63" s="12" t="s">
        <v>152</v>
      </c>
      <c r="C63" s="12" t="s">
        <v>22</v>
      </c>
      <c r="D63" s="13" t="s">
        <v>104</v>
      </c>
      <c r="E63" s="47" t="s">
        <v>65</v>
      </c>
      <c r="F63" s="49">
        <v>13269</v>
      </c>
      <c r="G63" s="14">
        <v>13253</v>
      </c>
      <c r="H63" s="34">
        <f t="shared" si="2"/>
        <v>0.0012072738247943526</v>
      </c>
      <c r="I63" s="36">
        <v>7903</v>
      </c>
      <c r="J63" s="14">
        <v>7858</v>
      </c>
      <c r="K63" s="52">
        <f t="shared" si="3"/>
        <v>0.00572664800203615</v>
      </c>
      <c r="L63" s="49">
        <v>216</v>
      </c>
      <c r="M63" s="14">
        <v>239</v>
      </c>
      <c r="N63" s="34">
        <f t="shared" si="4"/>
        <v>-0.09623430962343094</v>
      </c>
      <c r="O63" s="55">
        <v>190</v>
      </c>
      <c r="P63" s="15">
        <v>193</v>
      </c>
      <c r="Q63" s="52">
        <f t="shared" si="9"/>
        <v>-0.015544041450777257</v>
      </c>
      <c r="R63" s="60">
        <f t="shared" si="10"/>
        <v>8309</v>
      </c>
      <c r="S63" s="15">
        <f t="shared" si="10"/>
        <v>8290</v>
      </c>
      <c r="T63" s="34">
        <f t="shared" si="6"/>
        <v>0.0022919179734619544</v>
      </c>
      <c r="U63" s="58">
        <f t="shared" si="7"/>
        <v>0.6261963976185093</v>
      </c>
      <c r="V63" s="24">
        <v>0.6255187504715913</v>
      </c>
      <c r="W63" s="52">
        <f t="shared" si="5"/>
        <v>0.0010833362651512246</v>
      </c>
      <c r="X63" s="110"/>
      <c r="Y63" s="111"/>
      <c r="Z63" s="112"/>
      <c r="AA63" s="121"/>
    </row>
    <row r="64" spans="1:27" ht="12.75" customHeight="1">
      <c r="A64" s="37">
        <v>13</v>
      </c>
      <c r="B64" s="38" t="s">
        <v>89</v>
      </c>
      <c r="C64" s="38" t="s">
        <v>9</v>
      </c>
      <c r="D64" s="39" t="s">
        <v>90</v>
      </c>
      <c r="E64" s="45" t="s">
        <v>10</v>
      </c>
      <c r="F64" s="75">
        <v>56653</v>
      </c>
      <c r="G64" s="41">
        <v>56586</v>
      </c>
      <c r="H64" s="44">
        <f t="shared" si="2"/>
        <v>0.001184038454741465</v>
      </c>
      <c r="I64" s="40">
        <v>35133</v>
      </c>
      <c r="J64" s="41">
        <v>35004</v>
      </c>
      <c r="K64" s="50">
        <f t="shared" si="3"/>
        <v>0.0036852931093589447</v>
      </c>
      <c r="L64" s="75">
        <v>1141</v>
      </c>
      <c r="M64" s="41">
        <v>1257</v>
      </c>
      <c r="N64" s="44">
        <f t="shared" si="4"/>
        <v>-0.09228321400159112</v>
      </c>
      <c r="O64" s="53">
        <v>932</v>
      </c>
      <c r="P64" s="42">
        <v>943</v>
      </c>
      <c r="Q64" s="50">
        <f t="shared" si="9"/>
        <v>-0.01166489925768821</v>
      </c>
      <c r="R64" s="76">
        <f t="shared" si="10"/>
        <v>37206</v>
      </c>
      <c r="S64" s="42">
        <f t="shared" si="10"/>
        <v>37204</v>
      </c>
      <c r="T64" s="44">
        <f t="shared" si="6"/>
        <v>5.3757660466668966E-05</v>
      </c>
      <c r="U64" s="56">
        <f t="shared" si="7"/>
        <v>0.656734859583782</v>
      </c>
      <c r="V64" s="43">
        <v>0.6574771144806136</v>
      </c>
      <c r="W64" s="50">
        <f t="shared" si="5"/>
        <v>-0.0011289440810696716</v>
      </c>
      <c r="X64" s="104">
        <f>SUM(U64:U66)/3</f>
        <v>0.6066583198748998</v>
      </c>
      <c r="Y64" s="105">
        <f>SUM(V64:V66)/3</f>
        <v>0.6071445578609181</v>
      </c>
      <c r="Z64" s="106">
        <f>(X64/Y64)-1</f>
        <v>-0.0008008603218505606</v>
      </c>
      <c r="AA64" s="121"/>
    </row>
    <row r="65" spans="1:27" ht="12.75" customHeight="1">
      <c r="A65" s="6">
        <v>13</v>
      </c>
      <c r="B65" s="7" t="s">
        <v>128</v>
      </c>
      <c r="C65" s="7" t="s">
        <v>9</v>
      </c>
      <c r="D65" s="8" t="s">
        <v>90</v>
      </c>
      <c r="E65" s="46" t="s">
        <v>44</v>
      </c>
      <c r="F65" s="48">
        <v>25601</v>
      </c>
      <c r="G65" s="9">
        <v>25570</v>
      </c>
      <c r="H65" s="33">
        <f t="shared" si="2"/>
        <v>0.0012123582323035897</v>
      </c>
      <c r="I65" s="35">
        <v>7812</v>
      </c>
      <c r="J65" s="9">
        <v>7789</v>
      </c>
      <c r="K65" s="51">
        <f t="shared" si="3"/>
        <v>0.0029528822698676738</v>
      </c>
      <c r="L65" s="48">
        <v>189</v>
      </c>
      <c r="M65" s="9">
        <v>200</v>
      </c>
      <c r="N65" s="33">
        <f t="shared" si="4"/>
        <v>-0.05500000000000005</v>
      </c>
      <c r="O65" s="54">
        <v>124</v>
      </c>
      <c r="P65" s="10">
        <v>127</v>
      </c>
      <c r="Q65" s="51">
        <f t="shared" si="9"/>
        <v>-0.023622047244094446</v>
      </c>
      <c r="R65" s="59">
        <f t="shared" si="10"/>
        <v>8125</v>
      </c>
      <c r="S65" s="10">
        <f t="shared" si="10"/>
        <v>8116</v>
      </c>
      <c r="T65" s="33">
        <f t="shared" si="6"/>
        <v>0.0011089206505667804</v>
      </c>
      <c r="U65" s="57">
        <f t="shared" si="7"/>
        <v>0.31737041521815557</v>
      </c>
      <c r="V65" s="22">
        <v>0.3174032068830661</v>
      </c>
      <c r="W65" s="51">
        <f t="shared" si="5"/>
        <v>-0.00010331233018268104</v>
      </c>
      <c r="X65" s="107"/>
      <c r="Y65" s="108"/>
      <c r="Z65" s="109"/>
      <c r="AA65" s="121"/>
    </row>
    <row r="66" spans="1:27" ht="12.75" customHeight="1" thickBot="1">
      <c r="A66" s="11">
        <v>13</v>
      </c>
      <c r="B66" s="12" t="s">
        <v>145</v>
      </c>
      <c r="C66" s="12" t="s">
        <v>9</v>
      </c>
      <c r="D66" s="13" t="s">
        <v>90</v>
      </c>
      <c r="E66" s="47" t="s">
        <v>58</v>
      </c>
      <c r="F66" s="49">
        <v>12723</v>
      </c>
      <c r="G66" s="14">
        <v>12708</v>
      </c>
      <c r="H66" s="34">
        <f t="shared" si="2"/>
        <v>0.0011803588290839606</v>
      </c>
      <c r="I66" s="36">
        <v>10215</v>
      </c>
      <c r="J66" s="14">
        <v>10193</v>
      </c>
      <c r="K66" s="52">
        <f t="shared" si="3"/>
        <v>0.0021583439615422417</v>
      </c>
      <c r="L66" s="49">
        <v>296</v>
      </c>
      <c r="M66" s="14">
        <v>309</v>
      </c>
      <c r="N66" s="34">
        <f t="shared" si="4"/>
        <v>-0.04207119741100329</v>
      </c>
      <c r="O66" s="55">
        <v>251</v>
      </c>
      <c r="P66" s="15">
        <v>256</v>
      </c>
      <c r="Q66" s="52">
        <f t="shared" si="9"/>
        <v>-0.01953125</v>
      </c>
      <c r="R66" s="60">
        <f t="shared" si="10"/>
        <v>10762</v>
      </c>
      <c r="S66" s="15">
        <f t="shared" si="10"/>
        <v>10758</v>
      </c>
      <c r="T66" s="34">
        <f t="shared" si="6"/>
        <v>0.00037181632273664</v>
      </c>
      <c r="U66" s="58">
        <f t="shared" si="7"/>
        <v>0.8458696848227619</v>
      </c>
      <c r="V66" s="24">
        <v>0.8465533522190746</v>
      </c>
      <c r="W66" s="52">
        <f t="shared" si="5"/>
        <v>-0.0008075892612326996</v>
      </c>
      <c r="X66" s="110"/>
      <c r="Y66" s="111"/>
      <c r="Z66" s="112"/>
      <c r="AA66" s="121"/>
    </row>
    <row r="67" spans="1:26" ht="15.75" thickBot="1">
      <c r="A67" s="25"/>
      <c r="B67" s="25"/>
      <c r="C67" s="25"/>
      <c r="D67" s="25"/>
      <c r="E67" s="26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Z67" s="21"/>
    </row>
    <row r="68" spans="1:26" ht="15.75" thickBot="1">
      <c r="A68" s="67"/>
      <c r="B68" s="67"/>
      <c r="C68" s="67"/>
      <c r="D68" s="67"/>
      <c r="E68" s="66" t="s">
        <v>73</v>
      </c>
      <c r="F68" s="64">
        <f>SUM(F3:F67)</f>
        <v>1631117</v>
      </c>
      <c r="G68" s="27">
        <f>SUM(G3:G67)</f>
        <v>1629181</v>
      </c>
      <c r="H68" s="62">
        <f>(F68/G68)-1</f>
        <v>0.0011883271410604301</v>
      </c>
      <c r="I68" s="65">
        <f>SUM(I3:I67)</f>
        <v>1182471</v>
      </c>
      <c r="J68" s="27">
        <f>SUM(J3:J67)</f>
        <v>1175923</v>
      </c>
      <c r="K68" s="61">
        <f>(I68/J68)-1</f>
        <v>0.005568391807966977</v>
      </c>
      <c r="L68" s="64">
        <f>SUM(L3:L67)</f>
        <v>269367</v>
      </c>
      <c r="M68" s="27">
        <f>SUM(M3:M67)</f>
        <v>278513</v>
      </c>
      <c r="N68" s="62">
        <f>(L68/M68)-1</f>
        <v>-0.03283868257496059</v>
      </c>
      <c r="O68" s="65">
        <f>SUM(O3:O67)</f>
        <v>33423</v>
      </c>
      <c r="P68" s="27">
        <f>SUM(P3:P67)</f>
        <v>33746</v>
      </c>
      <c r="Q68" s="61">
        <f>(O68/P68)-1</f>
        <v>-0.009571504770935824</v>
      </c>
      <c r="R68" s="64">
        <f>SUM(R3:R67)</f>
        <v>1485261</v>
      </c>
      <c r="S68" s="27">
        <f>SUM(S3:S67)</f>
        <v>1488182</v>
      </c>
      <c r="T68" s="62">
        <f t="shared" si="6"/>
        <v>-0.0019627975610509996</v>
      </c>
      <c r="U68" s="63">
        <f>+R68/F68</f>
        <v>0.9105790694352398</v>
      </c>
      <c r="V68" s="32">
        <f>+S68/G68</f>
        <v>0.9134540606599266</v>
      </c>
      <c r="W68" s="62">
        <f>(U68/V68)-1</f>
        <v>-0.003147384579592072</v>
      </c>
      <c r="X68" s="68"/>
      <c r="Z68" s="69"/>
    </row>
    <row r="69" spans="5:18" ht="15.75" thickBot="1">
      <c r="E69" s="66" t="s">
        <v>161</v>
      </c>
      <c r="F69" s="99">
        <f>F68-G68</f>
        <v>1936</v>
      </c>
      <c r="I69" s="99">
        <f>I68-J68</f>
        <v>6548</v>
      </c>
      <c r="L69" s="99">
        <f>L68-M68</f>
        <v>-9146</v>
      </c>
      <c r="O69" s="99">
        <f>O68-P68</f>
        <v>-323</v>
      </c>
      <c r="R69" s="99">
        <f>R68-S68</f>
        <v>-2921</v>
      </c>
    </row>
    <row r="70" spans="6:21" ht="24.75" thickBot="1">
      <c r="F70" s="100" t="s">
        <v>246</v>
      </c>
      <c r="I70" s="100" t="s">
        <v>250</v>
      </c>
      <c r="L70" s="100" t="s">
        <v>251</v>
      </c>
      <c r="O70" s="100" t="s">
        <v>252</v>
      </c>
      <c r="R70" s="100" t="s">
        <v>247</v>
      </c>
      <c r="U70" s="102"/>
    </row>
    <row r="72" spans="9:10" ht="15">
      <c r="I72" s="20"/>
      <c r="J72" s="20"/>
    </row>
    <row r="73" spans="1:26" ht="15">
      <c r="A73" s="16"/>
      <c r="B73" s="16"/>
      <c r="C73" s="16"/>
      <c r="D73" s="16"/>
      <c r="E73" s="17"/>
      <c r="F73" s="18"/>
      <c r="G73" s="18"/>
      <c r="H73" s="18"/>
      <c r="I73" s="17"/>
      <c r="J73" s="17"/>
      <c r="K73" s="18"/>
      <c r="L73" s="18"/>
      <c r="M73" s="18"/>
      <c r="N73" s="18"/>
      <c r="O73" s="17"/>
      <c r="P73" s="17"/>
      <c r="Q73" s="18"/>
      <c r="R73" s="17"/>
      <c r="S73" s="17"/>
      <c r="T73" s="18"/>
      <c r="U73" s="17"/>
      <c r="V73" s="17"/>
      <c r="W73" s="18"/>
      <c r="Z73" s="18"/>
    </row>
    <row r="74" ht="15">
      <c r="D74" s="101" t="s">
        <v>235</v>
      </c>
    </row>
    <row r="75" spans="1:26" ht="15">
      <c r="A75" s="19"/>
      <c r="B75" s="19"/>
      <c r="C75" s="19"/>
      <c r="D75" s="101" t="s">
        <v>234</v>
      </c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Z75" s="19"/>
    </row>
    <row r="76" ht="15">
      <c r="D76" s="101"/>
    </row>
  </sheetData>
  <sheetProtection/>
  <conditionalFormatting sqref="T3:T66 T68 H68 W3:W66 Q3:Q66 N3:N66 K3:K66 H3:H66 Z68 V68:W68 Q68 N68 K68">
    <cfRule type="cellIs" priority="14" dxfId="4" operator="lessThan">
      <formula>0</formula>
    </cfRule>
  </conditionalFormatting>
  <conditionalFormatting sqref="Z3:Z66">
    <cfRule type="cellIs" priority="1" dxfId="5" operator="lessThan">
      <formula>0</formula>
    </cfRule>
  </conditionalFormatting>
  <printOptions/>
  <pageMargins left="0.2362204724409449" right="0.2362204724409449" top="0.7480314960629921" bottom="0.7480314960629921" header="0.31496062992125984" footer="0.31496062992125984"/>
  <pageSetup fitToHeight="2" fitToWidth="1" horizontalDpi="600" verticalDpi="600" orientation="landscape" paperSize="1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66"/>
  <sheetViews>
    <sheetView zoomScalePageLayoutView="0" workbookViewId="0" topLeftCell="A29">
      <selection activeCell="G2" sqref="G2:G65"/>
    </sheetView>
  </sheetViews>
  <sheetFormatPr defaultColWidth="11.421875" defaultRowHeight="15"/>
  <cols>
    <col min="1" max="1" width="6.28125" style="0" bestFit="1" customWidth="1"/>
    <col min="3" max="4" width="0" style="0" hidden="1" customWidth="1"/>
    <col min="9" max="9" width="11.140625" style="0" customWidth="1"/>
    <col min="12" max="12" width="15.00390625" style="0" customWidth="1"/>
    <col min="14" max="14" width="16.57421875" style="0" customWidth="1"/>
  </cols>
  <sheetData>
    <row r="1" spans="1:22" ht="15.75" thickBot="1">
      <c r="A1" t="s">
        <v>162</v>
      </c>
      <c r="B1" s="29" t="s">
        <v>75</v>
      </c>
      <c r="C1" s="29" t="s">
        <v>76</v>
      </c>
      <c r="D1" s="29" t="s">
        <v>77</v>
      </c>
      <c r="E1" s="70" t="s">
        <v>0</v>
      </c>
      <c r="F1" s="103" t="s">
        <v>163</v>
      </c>
      <c r="G1" s="103" t="s">
        <v>232</v>
      </c>
      <c r="H1" s="103" t="s">
        <v>164</v>
      </c>
      <c r="I1" s="103" t="s">
        <v>75</v>
      </c>
      <c r="K1" t="s">
        <v>229</v>
      </c>
      <c r="L1" s="119" t="s">
        <v>230</v>
      </c>
      <c r="M1" s="119" t="s">
        <v>233</v>
      </c>
      <c r="N1" s="119" t="s">
        <v>231</v>
      </c>
      <c r="S1" s="122" t="s">
        <v>237</v>
      </c>
      <c r="T1" s="122" t="s">
        <v>238</v>
      </c>
      <c r="U1" s="122">
        <v>2021</v>
      </c>
      <c r="V1" s="122">
        <v>2022</v>
      </c>
    </row>
    <row r="2" spans="1:22" ht="15">
      <c r="A2">
        <v>1</v>
      </c>
      <c r="B2" s="2" t="s">
        <v>140</v>
      </c>
      <c r="C2" s="2" t="s">
        <v>37</v>
      </c>
      <c r="D2" s="3" t="s">
        <v>141</v>
      </c>
      <c r="E2" s="77" t="s">
        <v>54</v>
      </c>
      <c r="F2">
        <v>4865</v>
      </c>
      <c r="G2">
        <v>75</v>
      </c>
      <c r="H2">
        <v>206</v>
      </c>
      <c r="I2">
        <v>5564</v>
      </c>
      <c r="J2">
        <f>+B2-LEFT(K2,5)</f>
        <v>564</v>
      </c>
      <c r="K2" t="s">
        <v>165</v>
      </c>
      <c r="L2" s="120">
        <v>239805</v>
      </c>
      <c r="M2" s="120">
        <v>13744</v>
      </c>
      <c r="N2" s="120">
        <v>174371</v>
      </c>
      <c r="O2">
        <f aca="true" t="shared" si="0" ref="O2:O33">+P2-B2</f>
        <v>-564</v>
      </c>
      <c r="P2" s="123" t="s">
        <v>78</v>
      </c>
      <c r="Q2">
        <v>393476</v>
      </c>
      <c r="S2" s="123" t="s">
        <v>165</v>
      </c>
      <c r="T2">
        <v>239460</v>
      </c>
      <c r="U2">
        <v>13884</v>
      </c>
      <c r="V2">
        <v>176977</v>
      </c>
    </row>
    <row r="3" spans="1:22" ht="15">
      <c r="A3">
        <v>2</v>
      </c>
      <c r="B3" s="7" t="s">
        <v>146</v>
      </c>
      <c r="C3" s="7" t="s">
        <v>37</v>
      </c>
      <c r="D3" s="8" t="s">
        <v>141</v>
      </c>
      <c r="E3" s="46" t="s">
        <v>59</v>
      </c>
      <c r="F3">
        <v>26234</v>
      </c>
      <c r="G3">
        <v>590</v>
      </c>
      <c r="H3">
        <v>1679</v>
      </c>
      <c r="I3">
        <v>27799</v>
      </c>
      <c r="J3">
        <f aca="true" t="shared" si="1" ref="J3:J65">+B3-LEFT(K3,5)</f>
        <v>659</v>
      </c>
      <c r="K3" t="s">
        <v>166</v>
      </c>
      <c r="L3" s="120">
        <v>7126</v>
      </c>
      <c r="M3" s="120">
        <v>167</v>
      </c>
      <c r="N3" s="120">
        <v>361</v>
      </c>
      <c r="O3">
        <f t="shared" si="0"/>
        <v>-659</v>
      </c>
      <c r="P3" s="123" t="s">
        <v>80</v>
      </c>
      <c r="Q3">
        <v>9339</v>
      </c>
      <c r="S3" s="123" t="s">
        <v>166</v>
      </c>
      <c r="T3">
        <v>7047</v>
      </c>
      <c r="U3">
        <v>170</v>
      </c>
      <c r="V3">
        <v>431</v>
      </c>
    </row>
    <row r="4" spans="1:22" ht="15.75" thickBot="1">
      <c r="A4">
        <v>3</v>
      </c>
      <c r="B4" s="12" t="s">
        <v>153</v>
      </c>
      <c r="C4" s="12" t="s">
        <v>37</v>
      </c>
      <c r="D4" s="13" t="s">
        <v>141</v>
      </c>
      <c r="E4" s="47" t="s">
        <v>66</v>
      </c>
      <c r="F4">
        <v>8139</v>
      </c>
      <c r="G4">
        <v>133</v>
      </c>
      <c r="H4">
        <v>274</v>
      </c>
      <c r="I4">
        <v>11099</v>
      </c>
      <c r="J4">
        <f t="shared" si="1"/>
        <v>677</v>
      </c>
      <c r="K4" t="s">
        <v>167</v>
      </c>
      <c r="L4" s="120">
        <v>6941</v>
      </c>
      <c r="M4" s="120">
        <v>22</v>
      </c>
      <c r="N4" s="120">
        <v>599</v>
      </c>
      <c r="O4">
        <f t="shared" si="0"/>
        <v>-677</v>
      </c>
      <c r="P4" s="123" t="s">
        <v>82</v>
      </c>
      <c r="Q4">
        <v>7376</v>
      </c>
      <c r="S4" s="123" t="s">
        <v>167</v>
      </c>
      <c r="T4">
        <v>6956</v>
      </c>
      <c r="U4">
        <v>22</v>
      </c>
      <c r="V4">
        <v>605</v>
      </c>
    </row>
    <row r="5" spans="1:22" ht="15">
      <c r="A5">
        <v>4</v>
      </c>
      <c r="B5" s="2" t="s">
        <v>78</v>
      </c>
      <c r="C5" s="2" t="s">
        <v>1</v>
      </c>
      <c r="D5" s="3" t="s">
        <v>79</v>
      </c>
      <c r="E5" s="77" t="s">
        <v>2</v>
      </c>
      <c r="F5">
        <v>239805</v>
      </c>
      <c r="G5">
        <v>13744</v>
      </c>
      <c r="H5">
        <v>174371</v>
      </c>
      <c r="I5">
        <v>393476</v>
      </c>
      <c r="J5">
        <f t="shared" si="1"/>
        <v>-35</v>
      </c>
      <c r="K5" t="s">
        <v>168</v>
      </c>
      <c r="L5" s="120">
        <v>6230</v>
      </c>
      <c r="M5" s="120">
        <v>143</v>
      </c>
      <c r="N5" s="120">
        <v>404</v>
      </c>
      <c r="O5">
        <f t="shared" si="0"/>
        <v>35</v>
      </c>
      <c r="P5" s="123" t="s">
        <v>85</v>
      </c>
      <c r="Q5">
        <v>8621</v>
      </c>
      <c r="S5" s="123" t="s">
        <v>168</v>
      </c>
      <c r="T5">
        <v>6250</v>
      </c>
      <c r="U5">
        <v>145</v>
      </c>
      <c r="V5">
        <v>419</v>
      </c>
    </row>
    <row r="6" spans="1:22" ht="15">
      <c r="A6">
        <v>5</v>
      </c>
      <c r="B6" s="7" t="s">
        <v>102</v>
      </c>
      <c r="C6" s="7" t="s">
        <v>1</v>
      </c>
      <c r="D6" s="8" t="s">
        <v>79</v>
      </c>
      <c r="E6" s="46" t="s">
        <v>21</v>
      </c>
      <c r="F6">
        <v>9485</v>
      </c>
      <c r="G6">
        <v>22</v>
      </c>
      <c r="H6">
        <v>1113</v>
      </c>
      <c r="I6">
        <v>15334</v>
      </c>
      <c r="J6">
        <f t="shared" si="1"/>
        <v>189</v>
      </c>
      <c r="K6" t="s">
        <v>169</v>
      </c>
      <c r="L6" s="120">
        <v>5964</v>
      </c>
      <c r="M6" s="120">
        <v>52</v>
      </c>
      <c r="N6" s="120">
        <v>355</v>
      </c>
      <c r="O6">
        <f t="shared" si="0"/>
        <v>-189</v>
      </c>
      <c r="P6" s="123" t="s">
        <v>87</v>
      </c>
      <c r="Q6">
        <v>8437</v>
      </c>
      <c r="S6" s="123" t="s">
        <v>169</v>
      </c>
      <c r="T6">
        <v>6020</v>
      </c>
      <c r="U6">
        <v>54</v>
      </c>
      <c r="V6">
        <v>326</v>
      </c>
    </row>
    <row r="7" spans="1:22" ht="15">
      <c r="A7">
        <v>6</v>
      </c>
      <c r="B7" s="7" t="s">
        <v>121</v>
      </c>
      <c r="C7" s="7" t="s">
        <v>1</v>
      </c>
      <c r="D7" s="8" t="s">
        <v>79</v>
      </c>
      <c r="E7" s="46" t="s">
        <v>36</v>
      </c>
      <c r="F7">
        <v>7702</v>
      </c>
      <c r="G7">
        <v>38</v>
      </c>
      <c r="H7">
        <v>445</v>
      </c>
      <c r="I7">
        <v>9931</v>
      </c>
      <c r="J7">
        <f t="shared" si="1"/>
        <v>302</v>
      </c>
      <c r="K7" t="s">
        <v>170</v>
      </c>
      <c r="L7" s="120">
        <v>35133</v>
      </c>
      <c r="M7" s="120">
        <v>932</v>
      </c>
      <c r="N7" s="120">
        <v>1141</v>
      </c>
      <c r="O7">
        <f t="shared" si="0"/>
        <v>-302</v>
      </c>
      <c r="P7" s="123" t="s">
        <v>89</v>
      </c>
      <c r="Q7">
        <v>56653</v>
      </c>
      <c r="S7" s="123" t="s">
        <v>170</v>
      </c>
      <c r="T7">
        <v>34911</v>
      </c>
      <c r="U7">
        <v>932</v>
      </c>
      <c r="V7">
        <v>1228</v>
      </c>
    </row>
    <row r="8" spans="1:22" ht="15">
      <c r="A8">
        <v>7</v>
      </c>
      <c r="B8" s="7" t="s">
        <v>132</v>
      </c>
      <c r="C8" s="7" t="s">
        <v>1</v>
      </c>
      <c r="D8" s="8" t="s">
        <v>79</v>
      </c>
      <c r="E8" s="46" t="s">
        <v>48</v>
      </c>
      <c r="F8">
        <v>3054</v>
      </c>
      <c r="G8">
        <v>6</v>
      </c>
      <c r="H8">
        <v>391</v>
      </c>
      <c r="I8">
        <v>4355</v>
      </c>
      <c r="J8">
        <f t="shared" si="1"/>
        <v>397</v>
      </c>
      <c r="K8" t="s">
        <v>171</v>
      </c>
      <c r="L8" s="120">
        <v>4735</v>
      </c>
      <c r="M8" s="120">
        <v>175</v>
      </c>
      <c r="N8" s="120">
        <v>238</v>
      </c>
      <c r="O8">
        <f t="shared" si="0"/>
        <v>-397</v>
      </c>
      <c r="P8" s="123" t="s">
        <v>91</v>
      </c>
      <c r="Q8">
        <v>6314</v>
      </c>
      <c r="S8" s="123" t="s">
        <v>171</v>
      </c>
      <c r="T8">
        <v>4690</v>
      </c>
      <c r="U8">
        <v>180</v>
      </c>
      <c r="V8">
        <v>284</v>
      </c>
    </row>
    <row r="9" spans="1:22" ht="15">
      <c r="A9">
        <v>8</v>
      </c>
      <c r="B9" s="7" t="s">
        <v>156</v>
      </c>
      <c r="C9" s="7" t="s">
        <v>1</v>
      </c>
      <c r="D9" s="8" t="s">
        <v>79</v>
      </c>
      <c r="E9" s="46" t="s">
        <v>69</v>
      </c>
      <c r="F9">
        <v>7982</v>
      </c>
      <c r="G9">
        <v>48</v>
      </c>
      <c r="H9">
        <v>801</v>
      </c>
      <c r="I9">
        <v>13348</v>
      </c>
      <c r="J9">
        <f t="shared" si="1"/>
        <v>678</v>
      </c>
      <c r="K9" t="s">
        <v>172</v>
      </c>
      <c r="L9" s="120">
        <v>18242</v>
      </c>
      <c r="M9" s="120">
        <v>184</v>
      </c>
      <c r="N9" s="120">
        <v>1146</v>
      </c>
      <c r="O9">
        <f t="shared" si="0"/>
        <v>-678</v>
      </c>
      <c r="P9" s="123" t="s">
        <v>92</v>
      </c>
      <c r="Q9">
        <v>23964</v>
      </c>
      <c r="S9" s="123" t="s">
        <v>172</v>
      </c>
      <c r="T9">
        <v>18211</v>
      </c>
      <c r="U9">
        <v>191</v>
      </c>
      <c r="V9">
        <v>1236</v>
      </c>
    </row>
    <row r="10" spans="1:22" ht="15.75" thickBot="1">
      <c r="A10">
        <v>9</v>
      </c>
      <c r="B10" s="12" t="s">
        <v>159</v>
      </c>
      <c r="C10" s="12" t="s">
        <v>1</v>
      </c>
      <c r="D10" s="13" t="s">
        <v>79</v>
      </c>
      <c r="E10" s="47" t="s">
        <v>72</v>
      </c>
      <c r="F10">
        <v>8467</v>
      </c>
      <c r="G10">
        <v>51</v>
      </c>
      <c r="H10">
        <v>815</v>
      </c>
      <c r="I10">
        <v>10980</v>
      </c>
      <c r="J10">
        <f t="shared" si="1"/>
        <v>682</v>
      </c>
      <c r="K10" t="s">
        <v>173</v>
      </c>
      <c r="L10" s="120">
        <v>7380</v>
      </c>
      <c r="M10" s="120">
        <v>137</v>
      </c>
      <c r="N10" s="120">
        <v>352</v>
      </c>
      <c r="O10">
        <f t="shared" si="0"/>
        <v>-682</v>
      </c>
      <c r="P10" s="123" t="s">
        <v>93</v>
      </c>
      <c r="Q10">
        <v>8333</v>
      </c>
      <c r="S10" s="123" t="s">
        <v>173</v>
      </c>
      <c r="T10">
        <v>7323</v>
      </c>
      <c r="U10">
        <v>139</v>
      </c>
      <c r="V10">
        <v>408</v>
      </c>
    </row>
    <row r="11" spans="1:22" ht="15">
      <c r="A11">
        <v>10</v>
      </c>
      <c r="B11" s="38" t="s">
        <v>99</v>
      </c>
      <c r="C11" s="38" t="s">
        <v>100</v>
      </c>
      <c r="D11" s="39" t="s">
        <v>101</v>
      </c>
      <c r="E11" s="45" t="s">
        <v>20</v>
      </c>
      <c r="F11">
        <v>7456</v>
      </c>
      <c r="G11">
        <v>106</v>
      </c>
      <c r="H11">
        <v>247</v>
      </c>
      <c r="I11">
        <v>5780</v>
      </c>
      <c r="J11">
        <f t="shared" si="1"/>
        <v>26</v>
      </c>
      <c r="K11" t="s">
        <v>174</v>
      </c>
      <c r="L11" s="120">
        <v>8197</v>
      </c>
      <c r="M11" s="120">
        <v>141</v>
      </c>
      <c r="N11" s="120">
        <v>481</v>
      </c>
      <c r="O11">
        <f t="shared" si="0"/>
        <v>-26</v>
      </c>
      <c r="P11" s="123" t="s">
        <v>94</v>
      </c>
      <c r="Q11">
        <v>13766</v>
      </c>
      <c r="S11" s="123" t="s">
        <v>174</v>
      </c>
      <c r="T11">
        <v>8152</v>
      </c>
      <c r="U11">
        <v>140</v>
      </c>
      <c r="V11">
        <v>534</v>
      </c>
    </row>
    <row r="12" spans="1:22" ht="15">
      <c r="A12">
        <v>11</v>
      </c>
      <c r="B12" s="7" t="s">
        <v>108</v>
      </c>
      <c r="C12" s="7" t="s">
        <v>100</v>
      </c>
      <c r="D12" s="8" t="s">
        <v>101</v>
      </c>
      <c r="E12" s="46" t="s">
        <v>25</v>
      </c>
      <c r="F12">
        <v>7173</v>
      </c>
      <c r="G12">
        <v>89</v>
      </c>
      <c r="H12">
        <v>199</v>
      </c>
      <c r="I12">
        <v>12087</v>
      </c>
      <c r="J12">
        <f t="shared" si="1"/>
        <v>46</v>
      </c>
      <c r="K12" t="s">
        <v>175</v>
      </c>
      <c r="L12" s="120">
        <v>5851</v>
      </c>
      <c r="M12" s="120">
        <v>46</v>
      </c>
      <c r="N12" s="120">
        <v>535</v>
      </c>
      <c r="O12">
        <f t="shared" si="0"/>
        <v>-46</v>
      </c>
      <c r="P12" s="123" t="s">
        <v>95</v>
      </c>
      <c r="Q12">
        <v>7251</v>
      </c>
      <c r="S12" s="123" t="s">
        <v>175</v>
      </c>
      <c r="T12">
        <v>5802</v>
      </c>
      <c r="U12">
        <v>49</v>
      </c>
      <c r="V12">
        <v>577</v>
      </c>
    </row>
    <row r="13" spans="1:22" ht="15">
      <c r="A13">
        <v>12</v>
      </c>
      <c r="B13" s="7" t="s">
        <v>125</v>
      </c>
      <c r="C13" s="7" t="s">
        <v>100</v>
      </c>
      <c r="D13" s="8" t="s">
        <v>101</v>
      </c>
      <c r="E13" s="46" t="s">
        <v>41</v>
      </c>
      <c r="F13">
        <v>8841</v>
      </c>
      <c r="G13">
        <v>198</v>
      </c>
      <c r="H13">
        <v>203</v>
      </c>
      <c r="I13">
        <v>9591</v>
      </c>
      <c r="J13">
        <f t="shared" si="1"/>
        <v>190</v>
      </c>
      <c r="K13" t="s">
        <v>176</v>
      </c>
      <c r="L13" s="120">
        <v>13515</v>
      </c>
      <c r="M13" s="120">
        <v>126</v>
      </c>
      <c r="N13" s="120">
        <v>533</v>
      </c>
      <c r="O13">
        <f t="shared" si="0"/>
        <v>-190</v>
      </c>
      <c r="P13" s="123" t="s">
        <v>96</v>
      </c>
      <c r="Q13">
        <v>15509</v>
      </c>
      <c r="S13" s="123" t="s">
        <v>176</v>
      </c>
      <c r="T13">
        <v>13511</v>
      </c>
      <c r="U13">
        <v>130</v>
      </c>
      <c r="V13">
        <v>535</v>
      </c>
    </row>
    <row r="14" spans="1:22" ht="15">
      <c r="A14">
        <v>13</v>
      </c>
      <c r="B14" s="7" t="s">
        <v>138</v>
      </c>
      <c r="C14" s="7" t="s">
        <v>100</v>
      </c>
      <c r="D14" s="8" t="s">
        <v>101</v>
      </c>
      <c r="E14" s="46" t="s">
        <v>52</v>
      </c>
      <c r="F14">
        <v>13076</v>
      </c>
      <c r="G14">
        <v>163</v>
      </c>
      <c r="H14">
        <v>265</v>
      </c>
      <c r="I14">
        <v>9799</v>
      </c>
      <c r="J14">
        <f t="shared" si="1"/>
        <v>316</v>
      </c>
      <c r="K14" t="s">
        <v>177</v>
      </c>
      <c r="L14" s="120">
        <v>8937</v>
      </c>
      <c r="M14" s="120">
        <v>63</v>
      </c>
      <c r="N14" s="120">
        <v>330</v>
      </c>
      <c r="O14">
        <f t="shared" si="0"/>
        <v>-316</v>
      </c>
      <c r="P14" s="123" t="s">
        <v>97</v>
      </c>
      <c r="Q14">
        <v>9219</v>
      </c>
      <c r="S14" s="123" t="s">
        <v>177</v>
      </c>
      <c r="T14">
        <v>8872</v>
      </c>
      <c r="U14">
        <v>63</v>
      </c>
      <c r="V14">
        <v>408</v>
      </c>
    </row>
    <row r="15" spans="1:22" ht="15.75" thickBot="1">
      <c r="A15">
        <v>14</v>
      </c>
      <c r="B15" s="86" t="s">
        <v>155</v>
      </c>
      <c r="C15" s="86" t="s">
        <v>100</v>
      </c>
      <c r="D15" s="87" t="s">
        <v>101</v>
      </c>
      <c r="E15" s="88" t="s">
        <v>68</v>
      </c>
      <c r="F15">
        <v>14509</v>
      </c>
      <c r="G15">
        <v>309</v>
      </c>
      <c r="H15">
        <v>582</v>
      </c>
      <c r="I15">
        <v>17918</v>
      </c>
      <c r="J15">
        <f t="shared" si="1"/>
        <v>559</v>
      </c>
      <c r="K15" t="s">
        <v>178</v>
      </c>
      <c r="L15" s="120">
        <v>31194</v>
      </c>
      <c r="M15" s="120">
        <v>544</v>
      </c>
      <c r="N15" s="120">
        <v>1970</v>
      </c>
      <c r="O15">
        <f t="shared" si="0"/>
        <v>-559</v>
      </c>
      <c r="P15" s="123" t="s">
        <v>98</v>
      </c>
      <c r="Q15">
        <v>37116</v>
      </c>
      <c r="S15" s="123" t="s">
        <v>178</v>
      </c>
      <c r="T15">
        <v>31264</v>
      </c>
      <c r="U15">
        <v>547</v>
      </c>
      <c r="V15">
        <v>1829</v>
      </c>
    </row>
    <row r="16" spans="1:22" ht="15">
      <c r="A16">
        <v>15</v>
      </c>
      <c r="B16" s="2" t="s">
        <v>82</v>
      </c>
      <c r="C16" s="2" t="s">
        <v>83</v>
      </c>
      <c r="D16" s="3" t="s">
        <v>84</v>
      </c>
      <c r="E16" s="77" t="s">
        <v>5</v>
      </c>
      <c r="F16">
        <v>6941</v>
      </c>
      <c r="G16">
        <v>22</v>
      </c>
      <c r="H16">
        <v>599</v>
      </c>
      <c r="I16">
        <v>7376</v>
      </c>
      <c r="J16">
        <f t="shared" si="1"/>
        <v>-211</v>
      </c>
      <c r="K16" t="s">
        <v>179</v>
      </c>
      <c r="L16" s="120">
        <v>7456</v>
      </c>
      <c r="M16" s="120">
        <v>106</v>
      </c>
      <c r="N16" s="120">
        <v>247</v>
      </c>
      <c r="O16">
        <f t="shared" si="0"/>
        <v>211</v>
      </c>
      <c r="P16" s="123" t="s">
        <v>99</v>
      </c>
      <c r="Q16">
        <v>5780</v>
      </c>
      <c r="S16" s="123" t="s">
        <v>179</v>
      </c>
      <c r="T16">
        <v>7433</v>
      </c>
      <c r="U16">
        <v>105</v>
      </c>
      <c r="V16">
        <v>271</v>
      </c>
    </row>
    <row r="17" spans="1:22" ht="15">
      <c r="A17">
        <v>16</v>
      </c>
      <c r="B17" s="7" t="s">
        <v>95</v>
      </c>
      <c r="C17" s="7" t="s">
        <v>83</v>
      </c>
      <c r="D17" s="8" t="s">
        <v>84</v>
      </c>
      <c r="E17" s="46" t="s">
        <v>16</v>
      </c>
      <c r="F17">
        <v>5851</v>
      </c>
      <c r="G17">
        <v>46</v>
      </c>
      <c r="H17">
        <v>535</v>
      </c>
      <c r="I17">
        <v>7251</v>
      </c>
      <c r="J17">
        <f t="shared" si="1"/>
        <v>-30</v>
      </c>
      <c r="K17" t="s">
        <v>180</v>
      </c>
      <c r="L17" s="120">
        <v>9485</v>
      </c>
      <c r="M17" s="120">
        <v>22</v>
      </c>
      <c r="N17" s="120">
        <v>1113</v>
      </c>
      <c r="O17">
        <f t="shared" si="0"/>
        <v>30</v>
      </c>
      <c r="P17" s="123" t="s">
        <v>102</v>
      </c>
      <c r="Q17">
        <v>15334</v>
      </c>
      <c r="S17" s="123" t="s">
        <v>180</v>
      </c>
      <c r="T17">
        <v>9479</v>
      </c>
      <c r="U17">
        <v>25</v>
      </c>
      <c r="V17">
        <v>1110</v>
      </c>
    </row>
    <row r="18" spans="1:22" ht="15">
      <c r="A18">
        <v>17</v>
      </c>
      <c r="B18" s="7" t="s">
        <v>96</v>
      </c>
      <c r="C18" s="7" t="s">
        <v>83</v>
      </c>
      <c r="D18" s="8" t="s">
        <v>84</v>
      </c>
      <c r="E18" s="46" t="s">
        <v>17</v>
      </c>
      <c r="F18">
        <v>13515</v>
      </c>
      <c r="G18">
        <v>126</v>
      </c>
      <c r="H18">
        <v>533</v>
      </c>
      <c r="I18">
        <v>15509</v>
      </c>
      <c r="J18">
        <f t="shared" si="1"/>
        <v>-35</v>
      </c>
      <c r="K18" t="s">
        <v>181</v>
      </c>
      <c r="L18" s="120">
        <v>21409</v>
      </c>
      <c r="M18" s="120">
        <v>584</v>
      </c>
      <c r="N18" s="120">
        <v>607</v>
      </c>
      <c r="O18">
        <f t="shared" si="0"/>
        <v>35</v>
      </c>
      <c r="P18" s="123" t="s">
        <v>103</v>
      </c>
      <c r="Q18">
        <v>22601</v>
      </c>
      <c r="S18" s="123" t="s">
        <v>181</v>
      </c>
      <c r="T18">
        <v>21394</v>
      </c>
      <c r="U18">
        <v>591</v>
      </c>
      <c r="V18">
        <v>597</v>
      </c>
    </row>
    <row r="19" spans="1:22" ht="15">
      <c r="A19">
        <v>18</v>
      </c>
      <c r="B19" s="7" t="s">
        <v>97</v>
      </c>
      <c r="C19" s="7" t="s">
        <v>83</v>
      </c>
      <c r="D19" s="8" t="s">
        <v>84</v>
      </c>
      <c r="E19" s="46" t="s">
        <v>18</v>
      </c>
      <c r="F19">
        <v>8937</v>
      </c>
      <c r="G19">
        <v>63</v>
      </c>
      <c r="H19">
        <v>330</v>
      </c>
      <c r="I19">
        <v>9219</v>
      </c>
      <c r="J19">
        <f t="shared" si="1"/>
        <v>-30</v>
      </c>
      <c r="K19" t="s">
        <v>182</v>
      </c>
      <c r="L19" s="120">
        <v>5665</v>
      </c>
      <c r="M19" s="120">
        <v>23</v>
      </c>
      <c r="N19" s="120">
        <v>217</v>
      </c>
      <c r="O19">
        <f t="shared" si="0"/>
        <v>30</v>
      </c>
      <c r="P19" s="123" t="s">
        <v>105</v>
      </c>
      <c r="Q19">
        <v>7459</v>
      </c>
      <c r="S19" s="123" t="s">
        <v>182</v>
      </c>
      <c r="T19">
        <v>5617</v>
      </c>
      <c r="U19">
        <v>24</v>
      </c>
      <c r="V19">
        <v>267</v>
      </c>
    </row>
    <row r="20" spans="1:22" ht="15">
      <c r="A20">
        <v>19</v>
      </c>
      <c r="B20" s="7" t="s">
        <v>98</v>
      </c>
      <c r="C20" s="7" t="s">
        <v>83</v>
      </c>
      <c r="D20" s="8" t="s">
        <v>84</v>
      </c>
      <c r="E20" s="46" t="s">
        <v>19</v>
      </c>
      <c r="F20">
        <v>31194</v>
      </c>
      <c r="G20">
        <v>544</v>
      </c>
      <c r="H20">
        <v>1970</v>
      </c>
      <c r="I20">
        <v>37116</v>
      </c>
      <c r="J20">
        <f t="shared" si="1"/>
        <v>-29</v>
      </c>
      <c r="K20" t="s">
        <v>183</v>
      </c>
      <c r="L20" s="120">
        <v>7173</v>
      </c>
      <c r="M20" s="120">
        <v>89</v>
      </c>
      <c r="N20" s="120">
        <v>199</v>
      </c>
      <c r="O20">
        <f t="shared" si="0"/>
        <v>29</v>
      </c>
      <c r="P20" s="123" t="s">
        <v>108</v>
      </c>
      <c r="Q20">
        <v>12087</v>
      </c>
      <c r="S20" s="123" t="s">
        <v>183</v>
      </c>
      <c r="T20">
        <v>7106</v>
      </c>
      <c r="U20">
        <v>90</v>
      </c>
      <c r="V20">
        <v>245</v>
      </c>
    </row>
    <row r="21" spans="1:22" ht="15">
      <c r="A21">
        <v>20</v>
      </c>
      <c r="B21" s="7" t="s">
        <v>111</v>
      </c>
      <c r="C21" s="7" t="s">
        <v>83</v>
      </c>
      <c r="D21" s="8" t="s">
        <v>84</v>
      </c>
      <c r="E21" s="46" t="s">
        <v>28</v>
      </c>
      <c r="F21">
        <v>5461</v>
      </c>
      <c r="G21">
        <v>41</v>
      </c>
      <c r="H21">
        <v>425</v>
      </c>
      <c r="I21">
        <v>7150</v>
      </c>
      <c r="J21">
        <f t="shared" si="1"/>
        <v>29</v>
      </c>
      <c r="K21" t="s">
        <v>184</v>
      </c>
      <c r="L21" s="120">
        <v>12681</v>
      </c>
      <c r="M21" s="120">
        <v>224</v>
      </c>
      <c r="N21" s="120">
        <v>590</v>
      </c>
      <c r="O21">
        <f t="shared" si="0"/>
        <v>-29</v>
      </c>
      <c r="P21" s="123" t="s">
        <v>109</v>
      </c>
      <c r="Q21">
        <v>14290</v>
      </c>
      <c r="S21" s="123" t="s">
        <v>184</v>
      </c>
      <c r="T21">
        <v>12639</v>
      </c>
      <c r="U21">
        <v>228</v>
      </c>
      <c r="V21">
        <v>613</v>
      </c>
    </row>
    <row r="22" spans="1:22" ht="15">
      <c r="A22">
        <v>21</v>
      </c>
      <c r="B22" s="7" t="s">
        <v>112</v>
      </c>
      <c r="C22" s="7" t="s">
        <v>83</v>
      </c>
      <c r="D22" s="8" t="s">
        <v>84</v>
      </c>
      <c r="E22" s="46" t="s">
        <v>29</v>
      </c>
      <c r="F22">
        <v>15974</v>
      </c>
      <c r="G22">
        <v>226</v>
      </c>
      <c r="H22">
        <v>1459</v>
      </c>
      <c r="I22">
        <v>19379</v>
      </c>
      <c r="J22">
        <f t="shared" si="1"/>
        <v>57</v>
      </c>
      <c r="K22" t="s">
        <v>185</v>
      </c>
      <c r="L22" s="120">
        <v>11613</v>
      </c>
      <c r="M22" s="120">
        <v>303</v>
      </c>
      <c r="N22" s="120">
        <v>711</v>
      </c>
      <c r="O22">
        <f t="shared" si="0"/>
        <v>-57</v>
      </c>
      <c r="P22" s="123" t="s">
        <v>110</v>
      </c>
      <c r="Q22">
        <v>13837</v>
      </c>
      <c r="S22" s="123" t="s">
        <v>185</v>
      </c>
      <c r="T22">
        <v>11614</v>
      </c>
      <c r="U22">
        <v>308</v>
      </c>
      <c r="V22">
        <v>713</v>
      </c>
    </row>
    <row r="23" spans="1:22" ht="15">
      <c r="A23">
        <v>22</v>
      </c>
      <c r="B23" s="7" t="s">
        <v>116</v>
      </c>
      <c r="C23" s="7" t="s">
        <v>83</v>
      </c>
      <c r="D23" s="8" t="s">
        <v>84</v>
      </c>
      <c r="E23" s="46" t="s">
        <v>31</v>
      </c>
      <c r="F23">
        <v>5188</v>
      </c>
      <c r="G23">
        <v>34</v>
      </c>
      <c r="H23">
        <v>353</v>
      </c>
      <c r="I23">
        <v>7054</v>
      </c>
      <c r="J23">
        <f t="shared" si="1"/>
        <v>36</v>
      </c>
      <c r="K23" t="s">
        <v>186</v>
      </c>
      <c r="L23" s="120">
        <v>5461</v>
      </c>
      <c r="M23" s="120">
        <v>41</v>
      </c>
      <c r="N23" s="120">
        <v>425</v>
      </c>
      <c r="O23">
        <f t="shared" si="0"/>
        <v>-36</v>
      </c>
      <c r="P23" s="123" t="s">
        <v>111</v>
      </c>
      <c r="Q23">
        <v>7150</v>
      </c>
      <c r="S23" s="123" t="s">
        <v>186</v>
      </c>
      <c r="T23">
        <v>5362</v>
      </c>
      <c r="U23">
        <v>43</v>
      </c>
      <c r="V23">
        <v>516</v>
      </c>
    </row>
    <row r="24" spans="1:22" ht="15">
      <c r="A24">
        <v>23</v>
      </c>
      <c r="B24" s="7" t="s">
        <v>117</v>
      </c>
      <c r="C24" s="7" t="s">
        <v>83</v>
      </c>
      <c r="D24" s="8" t="s">
        <v>84</v>
      </c>
      <c r="E24" s="46" t="s">
        <v>32</v>
      </c>
      <c r="F24">
        <v>6538</v>
      </c>
      <c r="G24">
        <v>70</v>
      </c>
      <c r="H24">
        <v>450</v>
      </c>
      <c r="I24">
        <v>7648</v>
      </c>
      <c r="J24">
        <f t="shared" si="1"/>
        <v>35</v>
      </c>
      <c r="K24" t="s">
        <v>187</v>
      </c>
      <c r="L24" s="120">
        <v>15974</v>
      </c>
      <c r="M24" s="120">
        <v>226</v>
      </c>
      <c r="N24" s="120">
        <v>1459</v>
      </c>
      <c r="O24">
        <f t="shared" si="0"/>
        <v>-35</v>
      </c>
      <c r="P24" s="123" t="s">
        <v>112</v>
      </c>
      <c r="Q24">
        <v>19379</v>
      </c>
      <c r="S24" s="123" t="s">
        <v>187</v>
      </c>
      <c r="T24">
        <v>15949</v>
      </c>
      <c r="U24">
        <v>227</v>
      </c>
      <c r="V24">
        <v>1444</v>
      </c>
    </row>
    <row r="25" spans="1:22" ht="15">
      <c r="A25">
        <v>24</v>
      </c>
      <c r="B25" s="7" t="s">
        <v>119</v>
      </c>
      <c r="C25" s="7" t="s">
        <v>83</v>
      </c>
      <c r="D25" s="8" t="s">
        <v>84</v>
      </c>
      <c r="E25" s="46" t="s">
        <v>34</v>
      </c>
      <c r="F25">
        <v>101954</v>
      </c>
      <c r="G25">
        <v>2551</v>
      </c>
      <c r="H25">
        <v>28821</v>
      </c>
      <c r="I25">
        <v>116074</v>
      </c>
      <c r="J25">
        <f t="shared" si="1"/>
        <v>36</v>
      </c>
      <c r="K25" t="s">
        <v>188</v>
      </c>
      <c r="L25" s="120">
        <v>9954</v>
      </c>
      <c r="M25" s="120">
        <v>168</v>
      </c>
      <c r="N25" s="120">
        <v>458</v>
      </c>
      <c r="O25">
        <f t="shared" si="0"/>
        <v>-36</v>
      </c>
      <c r="P25" s="123" t="s">
        <v>113</v>
      </c>
      <c r="Q25">
        <v>11348</v>
      </c>
      <c r="S25" s="123" t="s">
        <v>188</v>
      </c>
      <c r="T25">
        <v>9934</v>
      </c>
      <c r="U25">
        <v>167</v>
      </c>
      <c r="V25">
        <v>529</v>
      </c>
    </row>
    <row r="26" spans="1:22" ht="15">
      <c r="A26">
        <v>25</v>
      </c>
      <c r="B26" s="7" t="s">
        <v>139</v>
      </c>
      <c r="C26" s="7" t="s">
        <v>83</v>
      </c>
      <c r="D26" s="8" t="s">
        <v>84</v>
      </c>
      <c r="E26" s="46" t="s">
        <v>53</v>
      </c>
      <c r="F26">
        <v>11278</v>
      </c>
      <c r="G26">
        <v>76</v>
      </c>
      <c r="H26">
        <v>476</v>
      </c>
      <c r="I26">
        <v>10079</v>
      </c>
      <c r="J26">
        <f t="shared" si="1"/>
        <v>237</v>
      </c>
      <c r="K26" t="s">
        <v>189</v>
      </c>
      <c r="L26" s="120">
        <v>5188</v>
      </c>
      <c r="M26" s="120">
        <v>34</v>
      </c>
      <c r="N26" s="120">
        <v>353</v>
      </c>
      <c r="O26">
        <f t="shared" si="0"/>
        <v>-237</v>
      </c>
      <c r="P26" s="123" t="s">
        <v>116</v>
      </c>
      <c r="Q26">
        <v>7054</v>
      </c>
      <c r="S26" s="123" t="s">
        <v>189</v>
      </c>
      <c r="T26">
        <v>5171</v>
      </c>
      <c r="U26">
        <v>35</v>
      </c>
      <c r="V26">
        <v>373</v>
      </c>
    </row>
    <row r="27" spans="1:22" ht="15">
      <c r="A27">
        <v>26</v>
      </c>
      <c r="B27" s="7" t="s">
        <v>142</v>
      </c>
      <c r="C27" s="7" t="s">
        <v>83</v>
      </c>
      <c r="D27" s="8" t="s">
        <v>84</v>
      </c>
      <c r="E27" s="46" t="s">
        <v>55</v>
      </c>
      <c r="F27">
        <v>7292</v>
      </c>
      <c r="G27">
        <v>124</v>
      </c>
      <c r="H27">
        <v>511</v>
      </c>
      <c r="I27">
        <v>8382</v>
      </c>
      <c r="J27">
        <f t="shared" si="1"/>
        <v>221</v>
      </c>
      <c r="K27" t="s">
        <v>190</v>
      </c>
      <c r="L27" s="120">
        <v>6538</v>
      </c>
      <c r="M27" s="120">
        <v>70</v>
      </c>
      <c r="N27" s="120">
        <v>450</v>
      </c>
      <c r="O27">
        <f t="shared" si="0"/>
        <v>-221</v>
      </c>
      <c r="P27" s="123" t="s">
        <v>117</v>
      </c>
      <c r="Q27">
        <v>7648</v>
      </c>
      <c r="S27" s="123" t="s">
        <v>190</v>
      </c>
      <c r="T27">
        <v>6494</v>
      </c>
      <c r="U27">
        <v>73</v>
      </c>
      <c r="V27">
        <v>507</v>
      </c>
    </row>
    <row r="28" spans="1:22" ht="15.75" thickBot="1">
      <c r="A28">
        <v>27</v>
      </c>
      <c r="B28" s="12" t="s">
        <v>143</v>
      </c>
      <c r="C28" s="12" t="s">
        <v>83</v>
      </c>
      <c r="D28" s="13" t="s">
        <v>84</v>
      </c>
      <c r="E28" s="47" t="s">
        <v>56</v>
      </c>
      <c r="F28">
        <v>15905</v>
      </c>
      <c r="G28">
        <v>82</v>
      </c>
      <c r="H28">
        <v>1095</v>
      </c>
      <c r="I28">
        <v>17254</v>
      </c>
      <c r="J28">
        <f t="shared" si="1"/>
        <v>231</v>
      </c>
      <c r="K28" t="s">
        <v>191</v>
      </c>
      <c r="L28" s="120">
        <v>5006</v>
      </c>
      <c r="M28" s="120">
        <v>36</v>
      </c>
      <c r="N28" s="120">
        <v>465</v>
      </c>
      <c r="O28">
        <f t="shared" si="0"/>
        <v>-231</v>
      </c>
      <c r="P28" s="123" t="s">
        <v>118</v>
      </c>
      <c r="Q28">
        <v>7461</v>
      </c>
      <c r="S28" s="123" t="s">
        <v>191</v>
      </c>
      <c r="T28">
        <v>4945</v>
      </c>
      <c r="U28">
        <v>37</v>
      </c>
      <c r="V28">
        <v>568</v>
      </c>
    </row>
    <row r="29" spans="1:22" ht="15">
      <c r="A29">
        <v>28</v>
      </c>
      <c r="B29" s="38" t="s">
        <v>105</v>
      </c>
      <c r="C29" s="38" t="s">
        <v>106</v>
      </c>
      <c r="D29" s="39" t="s">
        <v>107</v>
      </c>
      <c r="E29" s="45" t="s">
        <v>24</v>
      </c>
      <c r="F29">
        <v>5665</v>
      </c>
      <c r="G29">
        <v>23</v>
      </c>
      <c r="H29">
        <v>217</v>
      </c>
      <c r="I29">
        <v>7459</v>
      </c>
      <c r="J29">
        <f t="shared" si="1"/>
        <v>-102</v>
      </c>
      <c r="K29" t="s">
        <v>192</v>
      </c>
      <c r="L29" s="120">
        <v>101954</v>
      </c>
      <c r="M29" s="120">
        <v>2551</v>
      </c>
      <c r="N29" s="120">
        <v>28821</v>
      </c>
      <c r="O29">
        <f t="shared" si="0"/>
        <v>102</v>
      </c>
      <c r="P29" s="123" t="s">
        <v>119</v>
      </c>
      <c r="Q29">
        <v>116074</v>
      </c>
      <c r="S29" s="123" t="s">
        <v>192</v>
      </c>
      <c r="T29">
        <v>101942</v>
      </c>
      <c r="U29">
        <v>2565</v>
      </c>
      <c r="V29">
        <v>29188</v>
      </c>
    </row>
    <row r="30" spans="1:22" ht="15">
      <c r="A30">
        <v>29</v>
      </c>
      <c r="B30" s="7" t="s">
        <v>110</v>
      </c>
      <c r="C30" s="7" t="s">
        <v>106</v>
      </c>
      <c r="D30" s="8" t="s">
        <v>107</v>
      </c>
      <c r="E30" s="46" t="s">
        <v>27</v>
      </c>
      <c r="F30">
        <v>11613</v>
      </c>
      <c r="G30">
        <v>303</v>
      </c>
      <c r="H30">
        <v>711</v>
      </c>
      <c r="I30">
        <v>13837</v>
      </c>
      <c r="J30">
        <f t="shared" si="1"/>
        <v>-118</v>
      </c>
      <c r="K30" t="s">
        <v>193</v>
      </c>
      <c r="L30" s="120">
        <v>14235</v>
      </c>
      <c r="M30" s="120">
        <v>451</v>
      </c>
      <c r="N30" s="120">
        <v>881</v>
      </c>
      <c r="O30">
        <f t="shared" si="0"/>
        <v>118</v>
      </c>
      <c r="P30" s="123" t="s">
        <v>120</v>
      </c>
      <c r="Q30">
        <v>18681</v>
      </c>
      <c r="S30" s="123" t="s">
        <v>193</v>
      </c>
      <c r="T30">
        <v>14100</v>
      </c>
      <c r="U30">
        <v>458</v>
      </c>
      <c r="V30">
        <v>1066</v>
      </c>
    </row>
    <row r="31" spans="1:22" ht="15">
      <c r="A31">
        <v>30</v>
      </c>
      <c r="B31" s="7" t="s">
        <v>122</v>
      </c>
      <c r="C31" s="7" t="s">
        <v>106</v>
      </c>
      <c r="D31" s="8" t="s">
        <v>107</v>
      </c>
      <c r="E31" s="46" t="s">
        <v>38</v>
      </c>
      <c r="F31">
        <v>4244</v>
      </c>
      <c r="G31">
        <v>74</v>
      </c>
      <c r="H31">
        <v>202</v>
      </c>
      <c r="I31">
        <v>6483</v>
      </c>
      <c r="J31">
        <f t="shared" si="1"/>
        <v>4</v>
      </c>
      <c r="K31" t="s">
        <v>194</v>
      </c>
      <c r="L31" s="120">
        <v>7702</v>
      </c>
      <c r="M31" s="120">
        <v>38</v>
      </c>
      <c r="N31" s="120">
        <v>445</v>
      </c>
      <c r="O31">
        <f t="shared" si="0"/>
        <v>-4</v>
      </c>
      <c r="P31" s="123" t="s">
        <v>121</v>
      </c>
      <c r="Q31">
        <v>9931</v>
      </c>
      <c r="S31" s="123" t="s">
        <v>194</v>
      </c>
      <c r="T31">
        <v>7656</v>
      </c>
      <c r="U31">
        <v>38</v>
      </c>
      <c r="V31">
        <v>514</v>
      </c>
    </row>
    <row r="32" spans="1:22" ht="15.75" thickBot="1">
      <c r="A32">
        <v>31</v>
      </c>
      <c r="B32" s="86" t="s">
        <v>127</v>
      </c>
      <c r="C32" s="86" t="s">
        <v>106</v>
      </c>
      <c r="D32" s="87" t="s">
        <v>107</v>
      </c>
      <c r="E32" s="88" t="s">
        <v>43</v>
      </c>
      <c r="F32">
        <v>8632</v>
      </c>
      <c r="G32">
        <v>169</v>
      </c>
      <c r="H32">
        <v>367</v>
      </c>
      <c r="I32">
        <v>9287</v>
      </c>
      <c r="J32">
        <f t="shared" si="1"/>
        <v>33</v>
      </c>
      <c r="K32" t="s">
        <v>195</v>
      </c>
      <c r="L32" s="120">
        <v>4244</v>
      </c>
      <c r="M32" s="120">
        <v>74</v>
      </c>
      <c r="N32" s="120">
        <v>202</v>
      </c>
      <c r="O32">
        <f t="shared" si="0"/>
        <v>-33</v>
      </c>
      <c r="P32" s="123" t="s">
        <v>122</v>
      </c>
      <c r="Q32">
        <v>6483</v>
      </c>
      <c r="S32" s="123" t="s">
        <v>195</v>
      </c>
      <c r="T32">
        <v>4222</v>
      </c>
      <c r="U32">
        <v>78</v>
      </c>
      <c r="V32">
        <v>241</v>
      </c>
    </row>
    <row r="33" spans="1:22" ht="15">
      <c r="A33">
        <v>32</v>
      </c>
      <c r="B33" s="2" t="s">
        <v>87</v>
      </c>
      <c r="C33" s="2" t="s">
        <v>3</v>
      </c>
      <c r="D33" s="3" t="s">
        <v>88</v>
      </c>
      <c r="E33" s="77" t="s">
        <v>8</v>
      </c>
      <c r="F33">
        <v>5964</v>
      </c>
      <c r="G33">
        <v>52</v>
      </c>
      <c r="H33">
        <v>355</v>
      </c>
      <c r="I33">
        <v>8437</v>
      </c>
      <c r="J33">
        <f t="shared" si="1"/>
        <v>-339</v>
      </c>
      <c r="K33" t="s">
        <v>196</v>
      </c>
      <c r="L33" s="120">
        <v>5813</v>
      </c>
      <c r="M33" s="120">
        <v>229</v>
      </c>
      <c r="N33" s="120">
        <v>144</v>
      </c>
      <c r="O33">
        <f t="shared" si="0"/>
        <v>339</v>
      </c>
      <c r="P33" s="123" t="s">
        <v>123</v>
      </c>
      <c r="Q33">
        <v>7477</v>
      </c>
      <c r="S33" s="123" t="s">
        <v>196</v>
      </c>
      <c r="T33">
        <v>5828</v>
      </c>
      <c r="U33">
        <v>231</v>
      </c>
      <c r="V33">
        <v>169</v>
      </c>
    </row>
    <row r="34" spans="1:22" ht="15">
      <c r="A34">
        <v>33</v>
      </c>
      <c r="B34" s="7" t="s">
        <v>92</v>
      </c>
      <c r="C34" s="7" t="s">
        <v>3</v>
      </c>
      <c r="D34" s="8" t="s">
        <v>88</v>
      </c>
      <c r="E34" s="46" t="s">
        <v>13</v>
      </c>
      <c r="F34">
        <v>18242</v>
      </c>
      <c r="G34">
        <v>184</v>
      </c>
      <c r="H34">
        <v>1146</v>
      </c>
      <c r="I34">
        <v>23964</v>
      </c>
      <c r="J34">
        <f t="shared" si="1"/>
        <v>-289</v>
      </c>
      <c r="K34" t="s">
        <v>197</v>
      </c>
      <c r="L34" s="120">
        <v>27041</v>
      </c>
      <c r="M34" s="120">
        <v>646</v>
      </c>
      <c r="N34" s="120">
        <v>3895</v>
      </c>
      <c r="O34">
        <f aca="true" t="shared" si="2" ref="O34:O65">+P34-B34</f>
        <v>289</v>
      </c>
      <c r="P34" s="123" t="s">
        <v>124</v>
      </c>
      <c r="Q34">
        <v>31816</v>
      </c>
      <c r="S34" s="123" t="s">
        <v>197</v>
      </c>
      <c r="T34">
        <v>26762</v>
      </c>
      <c r="U34">
        <v>663</v>
      </c>
      <c r="V34">
        <v>4080</v>
      </c>
    </row>
    <row r="35" spans="1:22" ht="15">
      <c r="A35">
        <v>34</v>
      </c>
      <c r="B35" s="7" t="s">
        <v>124</v>
      </c>
      <c r="C35" s="7" t="s">
        <v>3</v>
      </c>
      <c r="D35" s="8" t="s">
        <v>88</v>
      </c>
      <c r="E35" s="46" t="s">
        <v>40</v>
      </c>
      <c r="F35">
        <v>27041</v>
      </c>
      <c r="G35">
        <v>646</v>
      </c>
      <c r="H35">
        <v>3895</v>
      </c>
      <c r="I35">
        <v>31816</v>
      </c>
      <c r="J35">
        <f t="shared" si="1"/>
        <v>-6</v>
      </c>
      <c r="K35" t="s">
        <v>198</v>
      </c>
      <c r="L35" s="120">
        <v>8841</v>
      </c>
      <c r="M35" s="120">
        <v>198</v>
      </c>
      <c r="N35" s="120">
        <v>203</v>
      </c>
      <c r="O35">
        <f t="shared" si="2"/>
        <v>6</v>
      </c>
      <c r="P35" s="123" t="s">
        <v>125</v>
      </c>
      <c r="Q35">
        <v>9591</v>
      </c>
      <c r="S35" s="123" t="s">
        <v>198</v>
      </c>
      <c r="T35">
        <v>8759</v>
      </c>
      <c r="U35">
        <v>198</v>
      </c>
      <c r="V35">
        <v>256</v>
      </c>
    </row>
    <row r="36" spans="1:22" ht="15">
      <c r="A36">
        <v>35</v>
      </c>
      <c r="B36" s="7" t="s">
        <v>149</v>
      </c>
      <c r="C36" s="7" t="s">
        <v>3</v>
      </c>
      <c r="D36" s="8" t="s">
        <v>88</v>
      </c>
      <c r="E36" s="46" t="s">
        <v>62</v>
      </c>
      <c r="F36">
        <v>14566</v>
      </c>
      <c r="G36">
        <v>167</v>
      </c>
      <c r="H36">
        <v>549</v>
      </c>
      <c r="I36">
        <v>18437</v>
      </c>
      <c r="J36">
        <f t="shared" si="1"/>
        <v>276</v>
      </c>
      <c r="K36" t="s">
        <v>199</v>
      </c>
      <c r="L36" s="120">
        <v>8445</v>
      </c>
      <c r="M36" s="120">
        <v>150</v>
      </c>
      <c r="N36" s="120">
        <v>355</v>
      </c>
      <c r="O36">
        <f t="shared" si="2"/>
        <v>-276</v>
      </c>
      <c r="P36" s="123" t="s">
        <v>126</v>
      </c>
      <c r="Q36">
        <v>10033</v>
      </c>
      <c r="S36" s="123" t="s">
        <v>199</v>
      </c>
      <c r="T36">
        <v>8422</v>
      </c>
      <c r="U36">
        <v>150</v>
      </c>
      <c r="V36">
        <v>380</v>
      </c>
    </row>
    <row r="37" spans="1:22" ht="15.75" thickBot="1">
      <c r="A37">
        <v>36</v>
      </c>
      <c r="B37" s="12" t="s">
        <v>151</v>
      </c>
      <c r="C37" s="12" t="s">
        <v>3</v>
      </c>
      <c r="D37" s="13" t="s">
        <v>88</v>
      </c>
      <c r="E37" s="47" t="s">
        <v>64</v>
      </c>
      <c r="F37">
        <v>6070</v>
      </c>
      <c r="G37">
        <v>60</v>
      </c>
      <c r="H37">
        <v>292</v>
      </c>
      <c r="I37">
        <v>6834</v>
      </c>
      <c r="J37">
        <f t="shared" si="1"/>
        <v>276</v>
      </c>
      <c r="K37" t="s">
        <v>200</v>
      </c>
      <c r="L37" s="120">
        <v>8632</v>
      </c>
      <c r="M37" s="120">
        <v>169</v>
      </c>
      <c r="N37" s="120">
        <v>367</v>
      </c>
      <c r="O37">
        <f t="shared" si="2"/>
        <v>-276</v>
      </c>
      <c r="P37" s="123" t="s">
        <v>127</v>
      </c>
      <c r="Q37">
        <v>9287</v>
      </c>
      <c r="S37" s="123" t="s">
        <v>200</v>
      </c>
      <c r="T37">
        <v>8578</v>
      </c>
      <c r="U37">
        <v>171</v>
      </c>
      <c r="V37">
        <v>408</v>
      </c>
    </row>
    <row r="38" spans="1:22" ht="15">
      <c r="A38">
        <v>37</v>
      </c>
      <c r="B38" s="38" t="s">
        <v>85</v>
      </c>
      <c r="C38" s="38" t="s">
        <v>6</v>
      </c>
      <c r="D38" s="39" t="s">
        <v>86</v>
      </c>
      <c r="E38" s="45" t="s">
        <v>7</v>
      </c>
      <c r="F38">
        <v>6230</v>
      </c>
      <c r="G38">
        <v>143</v>
      </c>
      <c r="H38">
        <v>404</v>
      </c>
      <c r="I38">
        <v>8621</v>
      </c>
      <c r="J38">
        <f t="shared" si="1"/>
        <v>-391</v>
      </c>
      <c r="K38" t="s">
        <v>201</v>
      </c>
      <c r="L38" s="120">
        <v>7812</v>
      </c>
      <c r="M38" s="120">
        <v>124</v>
      </c>
      <c r="N38" s="120">
        <v>189</v>
      </c>
      <c r="O38">
        <f t="shared" si="2"/>
        <v>391</v>
      </c>
      <c r="P38" s="123" t="s">
        <v>128</v>
      </c>
      <c r="Q38">
        <v>25601</v>
      </c>
      <c r="S38" s="123" t="s">
        <v>201</v>
      </c>
      <c r="T38">
        <v>7829</v>
      </c>
      <c r="U38">
        <v>122</v>
      </c>
      <c r="V38">
        <v>193</v>
      </c>
    </row>
    <row r="39" spans="1:22" ht="15">
      <c r="A39">
        <v>38</v>
      </c>
      <c r="B39" s="7" t="s">
        <v>94</v>
      </c>
      <c r="C39" s="7" t="s">
        <v>6</v>
      </c>
      <c r="D39" s="8" t="s">
        <v>86</v>
      </c>
      <c r="E39" s="46" t="s">
        <v>15</v>
      </c>
      <c r="F39">
        <v>8197</v>
      </c>
      <c r="G39">
        <v>141</v>
      </c>
      <c r="H39">
        <v>481</v>
      </c>
      <c r="I39">
        <v>13766</v>
      </c>
      <c r="J39">
        <f t="shared" si="1"/>
        <v>-228</v>
      </c>
      <c r="K39" t="s">
        <v>202</v>
      </c>
      <c r="L39" s="120">
        <v>6724</v>
      </c>
      <c r="M39" s="120">
        <v>117</v>
      </c>
      <c r="N39" s="120">
        <v>413</v>
      </c>
      <c r="O39">
        <f t="shared" si="2"/>
        <v>228</v>
      </c>
      <c r="P39" s="123" t="s">
        <v>129</v>
      </c>
      <c r="Q39">
        <v>8964</v>
      </c>
      <c r="S39" s="123" t="s">
        <v>202</v>
      </c>
      <c r="T39">
        <v>6689</v>
      </c>
      <c r="U39">
        <v>117</v>
      </c>
      <c r="V39">
        <v>450</v>
      </c>
    </row>
    <row r="40" spans="1:22" ht="15">
      <c r="A40">
        <v>39</v>
      </c>
      <c r="B40" s="7" t="s">
        <v>126</v>
      </c>
      <c r="C40" s="7" t="s">
        <v>6</v>
      </c>
      <c r="D40" s="8" t="s">
        <v>86</v>
      </c>
      <c r="E40" s="46" t="s">
        <v>42</v>
      </c>
      <c r="F40">
        <v>8445</v>
      </c>
      <c r="G40">
        <v>150</v>
      </c>
      <c r="H40">
        <v>355</v>
      </c>
      <c r="I40">
        <v>10033</v>
      </c>
      <c r="J40">
        <f t="shared" si="1"/>
        <v>-62</v>
      </c>
      <c r="K40" t="s">
        <v>203</v>
      </c>
      <c r="L40" s="120">
        <v>6927</v>
      </c>
      <c r="M40" s="120">
        <v>258</v>
      </c>
      <c r="N40" s="120">
        <v>238</v>
      </c>
      <c r="O40">
        <f t="shared" si="2"/>
        <v>62</v>
      </c>
      <c r="P40" s="123" t="s">
        <v>131</v>
      </c>
      <c r="Q40">
        <v>12610</v>
      </c>
      <c r="S40" s="123" t="s">
        <v>203</v>
      </c>
      <c r="T40">
        <v>6889</v>
      </c>
      <c r="U40">
        <v>263</v>
      </c>
      <c r="V40">
        <v>257</v>
      </c>
    </row>
    <row r="41" spans="1:22" ht="15.75" thickBot="1">
      <c r="A41">
        <v>40</v>
      </c>
      <c r="B41" s="86" t="s">
        <v>147</v>
      </c>
      <c r="C41" s="86" t="s">
        <v>6</v>
      </c>
      <c r="D41" s="87" t="s">
        <v>86</v>
      </c>
      <c r="E41" s="88" t="s">
        <v>60</v>
      </c>
      <c r="F41">
        <v>16902</v>
      </c>
      <c r="G41">
        <v>395</v>
      </c>
      <c r="H41">
        <v>1461</v>
      </c>
      <c r="I41">
        <v>19811</v>
      </c>
      <c r="J41">
        <f t="shared" si="1"/>
        <v>203</v>
      </c>
      <c r="K41" t="s">
        <v>204</v>
      </c>
      <c r="L41" s="120">
        <v>3054</v>
      </c>
      <c r="M41" s="120">
        <v>6</v>
      </c>
      <c r="N41" s="120">
        <v>391</v>
      </c>
      <c r="O41">
        <f t="shared" si="2"/>
        <v>-203</v>
      </c>
      <c r="P41" s="123" t="s">
        <v>132</v>
      </c>
      <c r="Q41">
        <v>4355</v>
      </c>
      <c r="S41" s="123" t="s">
        <v>204</v>
      </c>
      <c r="T41">
        <v>3095</v>
      </c>
      <c r="U41">
        <v>6</v>
      </c>
      <c r="V41">
        <v>424</v>
      </c>
    </row>
    <row r="42" spans="1:22" ht="15">
      <c r="A42">
        <v>41</v>
      </c>
      <c r="B42" s="2" t="s">
        <v>135</v>
      </c>
      <c r="C42" s="2" t="s">
        <v>136</v>
      </c>
      <c r="D42" s="3" t="s">
        <v>137</v>
      </c>
      <c r="E42" s="77" t="s">
        <v>51</v>
      </c>
      <c r="F42">
        <v>6318</v>
      </c>
      <c r="G42">
        <v>163</v>
      </c>
      <c r="H42">
        <v>267</v>
      </c>
      <c r="I42">
        <v>14187</v>
      </c>
      <c r="J42">
        <f t="shared" si="1"/>
        <v>30</v>
      </c>
      <c r="K42" t="s">
        <v>205</v>
      </c>
      <c r="L42" s="120">
        <v>20755</v>
      </c>
      <c r="M42" s="120">
        <v>506</v>
      </c>
      <c r="N42" s="120">
        <v>531</v>
      </c>
      <c r="O42">
        <f t="shared" si="2"/>
        <v>-30</v>
      </c>
      <c r="P42" s="123" t="s">
        <v>133</v>
      </c>
      <c r="Q42">
        <v>25262</v>
      </c>
      <c r="S42" s="123" t="s">
        <v>205</v>
      </c>
      <c r="T42">
        <v>20666</v>
      </c>
      <c r="U42">
        <v>510</v>
      </c>
      <c r="V42">
        <v>574</v>
      </c>
    </row>
    <row r="43" spans="1:22" ht="15.75" thickBot="1">
      <c r="A43">
        <v>42</v>
      </c>
      <c r="B43" s="12" t="s">
        <v>157</v>
      </c>
      <c r="C43" s="12" t="s">
        <v>136</v>
      </c>
      <c r="D43" s="13" t="s">
        <v>137</v>
      </c>
      <c r="E43" s="47" t="s">
        <v>70</v>
      </c>
      <c r="F43">
        <v>161190</v>
      </c>
      <c r="G43">
        <v>4753</v>
      </c>
      <c r="H43">
        <v>24311</v>
      </c>
      <c r="I43">
        <v>257631</v>
      </c>
      <c r="J43">
        <f t="shared" si="1"/>
        <v>329</v>
      </c>
      <c r="K43" t="s">
        <v>206</v>
      </c>
      <c r="L43" s="120">
        <v>5539</v>
      </c>
      <c r="M43" s="120">
        <v>28</v>
      </c>
      <c r="N43" s="120">
        <v>311</v>
      </c>
      <c r="O43">
        <f t="shared" si="2"/>
        <v>-329</v>
      </c>
      <c r="P43" s="123" t="s">
        <v>134</v>
      </c>
      <c r="Q43">
        <v>7007</v>
      </c>
      <c r="S43" s="123" t="s">
        <v>206</v>
      </c>
      <c r="T43">
        <v>5495</v>
      </c>
      <c r="U43">
        <v>29</v>
      </c>
      <c r="V43">
        <v>352</v>
      </c>
    </row>
    <row r="44" spans="1:22" ht="15">
      <c r="A44">
        <v>43</v>
      </c>
      <c r="B44" s="38" t="s">
        <v>129</v>
      </c>
      <c r="C44" s="38" t="s">
        <v>45</v>
      </c>
      <c r="D44" s="39" t="s">
        <v>130</v>
      </c>
      <c r="E44" s="45" t="s">
        <v>46</v>
      </c>
      <c r="F44">
        <v>6724</v>
      </c>
      <c r="G44">
        <v>117</v>
      </c>
      <c r="H44">
        <v>413</v>
      </c>
      <c r="I44">
        <v>8964</v>
      </c>
      <c r="J44">
        <f t="shared" si="1"/>
        <v>-85</v>
      </c>
      <c r="K44" t="s">
        <v>207</v>
      </c>
      <c r="L44" s="120">
        <v>6318</v>
      </c>
      <c r="M44" s="120">
        <v>163</v>
      </c>
      <c r="N44" s="120">
        <v>267</v>
      </c>
      <c r="O44">
        <f t="shared" si="2"/>
        <v>85</v>
      </c>
      <c r="P44" s="123" t="s">
        <v>135</v>
      </c>
      <c r="Q44">
        <v>14187</v>
      </c>
      <c r="S44" s="123" t="s">
        <v>207</v>
      </c>
      <c r="T44">
        <v>6285</v>
      </c>
      <c r="U44">
        <v>164</v>
      </c>
      <c r="V44">
        <v>348</v>
      </c>
    </row>
    <row r="45" spans="1:22" ht="15.75" thickBot="1">
      <c r="A45">
        <v>44</v>
      </c>
      <c r="B45" s="86" t="s">
        <v>144</v>
      </c>
      <c r="C45" s="86" t="s">
        <v>45</v>
      </c>
      <c r="D45" s="87" t="s">
        <v>130</v>
      </c>
      <c r="E45" s="88" t="s">
        <v>57</v>
      </c>
      <c r="F45">
        <v>19167</v>
      </c>
      <c r="G45">
        <v>429</v>
      </c>
      <c r="H45">
        <v>993</v>
      </c>
      <c r="I45">
        <v>20102</v>
      </c>
      <c r="J45">
        <f t="shared" si="1"/>
        <v>72</v>
      </c>
      <c r="K45" t="s">
        <v>208</v>
      </c>
      <c r="L45" s="120">
        <v>13076</v>
      </c>
      <c r="M45" s="120">
        <v>163</v>
      </c>
      <c r="N45" s="120">
        <v>265</v>
      </c>
      <c r="O45">
        <f t="shared" si="2"/>
        <v>-72</v>
      </c>
      <c r="P45" s="123" t="s">
        <v>138</v>
      </c>
      <c r="Q45">
        <v>9799</v>
      </c>
      <c r="S45" s="123" t="s">
        <v>208</v>
      </c>
      <c r="T45">
        <v>12952</v>
      </c>
      <c r="U45">
        <v>167</v>
      </c>
      <c r="V45">
        <v>303</v>
      </c>
    </row>
    <row r="46" spans="1:22" ht="15">
      <c r="A46">
        <v>45</v>
      </c>
      <c r="B46" s="2" t="s">
        <v>80</v>
      </c>
      <c r="C46" s="2" t="s">
        <v>11</v>
      </c>
      <c r="D46" s="3" t="s">
        <v>81</v>
      </c>
      <c r="E46" s="77" t="s">
        <v>4</v>
      </c>
      <c r="F46">
        <v>7126</v>
      </c>
      <c r="G46">
        <v>167</v>
      </c>
      <c r="H46">
        <v>361</v>
      </c>
      <c r="I46">
        <v>9339</v>
      </c>
      <c r="J46">
        <f t="shared" si="1"/>
        <v>-541</v>
      </c>
      <c r="K46" t="s">
        <v>209</v>
      </c>
      <c r="L46" s="120">
        <v>11278</v>
      </c>
      <c r="M46" s="120">
        <v>76</v>
      </c>
      <c r="N46" s="120">
        <v>476</v>
      </c>
      <c r="O46">
        <f t="shared" si="2"/>
        <v>541</v>
      </c>
      <c r="P46" s="123" t="s">
        <v>139</v>
      </c>
      <c r="Q46">
        <v>10079</v>
      </c>
      <c r="S46" s="123" t="s">
        <v>209</v>
      </c>
      <c r="T46">
        <v>11262</v>
      </c>
      <c r="U46">
        <v>78</v>
      </c>
      <c r="V46">
        <v>508</v>
      </c>
    </row>
    <row r="47" spans="1:22" ht="15">
      <c r="A47">
        <v>46</v>
      </c>
      <c r="B47" s="7" t="s">
        <v>91</v>
      </c>
      <c r="C47" s="7" t="s">
        <v>11</v>
      </c>
      <c r="D47" s="8" t="s">
        <v>81</v>
      </c>
      <c r="E47" s="46" t="s">
        <v>12</v>
      </c>
      <c r="F47">
        <v>4735</v>
      </c>
      <c r="G47">
        <v>175</v>
      </c>
      <c r="H47">
        <v>238</v>
      </c>
      <c r="I47">
        <v>6314</v>
      </c>
      <c r="J47">
        <f t="shared" si="1"/>
        <v>-482</v>
      </c>
      <c r="K47" t="s">
        <v>210</v>
      </c>
      <c r="L47" s="120">
        <v>4865</v>
      </c>
      <c r="M47" s="120">
        <v>75</v>
      </c>
      <c r="N47" s="120">
        <v>206</v>
      </c>
      <c r="O47">
        <f t="shared" si="2"/>
        <v>482</v>
      </c>
      <c r="P47" s="123" t="s">
        <v>140</v>
      </c>
      <c r="Q47">
        <v>5564</v>
      </c>
      <c r="S47" s="123" t="s">
        <v>210</v>
      </c>
      <c r="T47">
        <v>4811</v>
      </c>
      <c r="U47">
        <v>77</v>
      </c>
      <c r="V47">
        <v>262</v>
      </c>
    </row>
    <row r="48" spans="1:22" ht="15">
      <c r="A48">
        <v>47</v>
      </c>
      <c r="B48" s="7" t="s">
        <v>93</v>
      </c>
      <c r="C48" s="7" t="s">
        <v>11</v>
      </c>
      <c r="D48" s="8" t="s">
        <v>81</v>
      </c>
      <c r="E48" s="46" t="s">
        <v>14</v>
      </c>
      <c r="F48">
        <v>7380</v>
      </c>
      <c r="G48">
        <v>137</v>
      </c>
      <c r="H48">
        <v>352</v>
      </c>
      <c r="I48">
        <v>8333</v>
      </c>
      <c r="J48">
        <f t="shared" si="1"/>
        <v>-370</v>
      </c>
      <c r="K48" t="s">
        <v>211</v>
      </c>
      <c r="L48" s="120">
        <v>7292</v>
      </c>
      <c r="M48" s="120">
        <v>124</v>
      </c>
      <c r="N48" s="120">
        <v>511</v>
      </c>
      <c r="O48">
        <f t="shared" si="2"/>
        <v>370</v>
      </c>
      <c r="P48" s="123" t="s">
        <v>142</v>
      </c>
      <c r="Q48">
        <v>8382</v>
      </c>
      <c r="S48" s="123" t="s">
        <v>211</v>
      </c>
      <c r="T48">
        <v>7283</v>
      </c>
      <c r="U48">
        <v>127</v>
      </c>
      <c r="V48">
        <v>535</v>
      </c>
    </row>
    <row r="49" spans="1:22" ht="15">
      <c r="A49">
        <v>48</v>
      </c>
      <c r="B49" s="7" t="s">
        <v>109</v>
      </c>
      <c r="C49" s="7" t="s">
        <v>11</v>
      </c>
      <c r="D49" s="8" t="s">
        <v>81</v>
      </c>
      <c r="E49" s="46" t="s">
        <v>26</v>
      </c>
      <c r="F49">
        <v>12681</v>
      </c>
      <c r="G49">
        <v>224</v>
      </c>
      <c r="H49">
        <v>590</v>
      </c>
      <c r="I49">
        <v>14290</v>
      </c>
      <c r="J49">
        <f t="shared" si="1"/>
        <v>-327</v>
      </c>
      <c r="K49" t="s">
        <v>212</v>
      </c>
      <c r="L49" s="120">
        <v>15905</v>
      </c>
      <c r="M49" s="120">
        <v>82</v>
      </c>
      <c r="N49" s="120">
        <v>1095</v>
      </c>
      <c r="O49">
        <f t="shared" si="2"/>
        <v>327</v>
      </c>
      <c r="P49" s="123" t="s">
        <v>143</v>
      </c>
      <c r="Q49">
        <v>17254</v>
      </c>
      <c r="S49" s="123" t="s">
        <v>212</v>
      </c>
      <c r="T49">
        <v>15851</v>
      </c>
      <c r="U49">
        <v>85</v>
      </c>
      <c r="V49">
        <v>1103</v>
      </c>
    </row>
    <row r="50" spans="1:22" ht="15">
      <c r="A50">
        <v>49</v>
      </c>
      <c r="B50" s="7" t="s">
        <v>120</v>
      </c>
      <c r="C50" s="7" t="s">
        <v>11</v>
      </c>
      <c r="D50" s="8" t="s">
        <v>81</v>
      </c>
      <c r="E50" s="46" t="s">
        <v>35</v>
      </c>
      <c r="F50">
        <v>14235</v>
      </c>
      <c r="G50">
        <v>451</v>
      </c>
      <c r="H50">
        <v>881</v>
      </c>
      <c r="I50">
        <v>18681</v>
      </c>
      <c r="J50">
        <f t="shared" si="1"/>
        <v>-234</v>
      </c>
      <c r="K50" t="s">
        <v>213</v>
      </c>
      <c r="L50" s="120">
        <v>19167</v>
      </c>
      <c r="M50" s="120">
        <v>429</v>
      </c>
      <c r="N50" s="120">
        <v>993</v>
      </c>
      <c r="O50">
        <f t="shared" si="2"/>
        <v>234</v>
      </c>
      <c r="P50" s="123" t="s">
        <v>144</v>
      </c>
      <c r="Q50">
        <v>20102</v>
      </c>
      <c r="S50" s="123" t="s">
        <v>213</v>
      </c>
      <c r="T50">
        <v>19062</v>
      </c>
      <c r="U50">
        <v>435</v>
      </c>
      <c r="V50">
        <v>1088</v>
      </c>
    </row>
    <row r="51" spans="1:22" ht="15">
      <c r="A51">
        <v>50</v>
      </c>
      <c r="B51" s="7" t="s">
        <v>148</v>
      </c>
      <c r="C51" s="7" t="s">
        <v>11</v>
      </c>
      <c r="D51" s="8" t="s">
        <v>81</v>
      </c>
      <c r="E51" s="46" t="s">
        <v>61</v>
      </c>
      <c r="F51">
        <v>6636</v>
      </c>
      <c r="G51">
        <v>90</v>
      </c>
      <c r="H51">
        <v>362</v>
      </c>
      <c r="I51">
        <v>9190</v>
      </c>
      <c r="J51">
        <f t="shared" si="1"/>
        <v>64</v>
      </c>
      <c r="K51" t="s">
        <v>214</v>
      </c>
      <c r="L51" s="120">
        <v>10215</v>
      </c>
      <c r="M51" s="120">
        <v>251</v>
      </c>
      <c r="N51" s="120">
        <v>296</v>
      </c>
      <c r="O51">
        <f t="shared" si="2"/>
        <v>-64</v>
      </c>
      <c r="P51" s="123" t="s">
        <v>145</v>
      </c>
      <c r="Q51">
        <v>12723</v>
      </c>
      <c r="S51" s="123" t="s">
        <v>214</v>
      </c>
      <c r="T51">
        <v>10238</v>
      </c>
      <c r="U51">
        <v>256</v>
      </c>
      <c r="V51">
        <v>281</v>
      </c>
    </row>
    <row r="52" spans="1:22" ht="15.75" thickBot="1">
      <c r="A52">
        <v>51</v>
      </c>
      <c r="B52" s="12" t="s">
        <v>150</v>
      </c>
      <c r="C52" s="12" t="s">
        <v>11</v>
      </c>
      <c r="D52" s="13" t="s">
        <v>81</v>
      </c>
      <c r="E52" s="47" t="s">
        <v>63</v>
      </c>
      <c r="F52">
        <v>11821</v>
      </c>
      <c r="G52">
        <v>326</v>
      </c>
      <c r="H52">
        <v>893</v>
      </c>
      <c r="I52">
        <v>14823</v>
      </c>
      <c r="J52">
        <f t="shared" si="1"/>
        <v>15</v>
      </c>
      <c r="K52" t="s">
        <v>215</v>
      </c>
      <c r="L52" s="120">
        <v>26234</v>
      </c>
      <c r="M52" s="120">
        <v>590</v>
      </c>
      <c r="N52" s="120">
        <v>1679</v>
      </c>
      <c r="O52">
        <f t="shared" si="2"/>
        <v>-15</v>
      </c>
      <c r="P52" s="123" t="s">
        <v>146</v>
      </c>
      <c r="Q52">
        <v>27799</v>
      </c>
      <c r="S52" s="123" t="s">
        <v>215</v>
      </c>
      <c r="T52">
        <v>26180</v>
      </c>
      <c r="U52">
        <v>597</v>
      </c>
      <c r="V52">
        <v>1789</v>
      </c>
    </row>
    <row r="53" spans="1:22" ht="15">
      <c r="A53">
        <v>52</v>
      </c>
      <c r="B53" s="38" t="s">
        <v>113</v>
      </c>
      <c r="C53" s="38" t="s">
        <v>114</v>
      </c>
      <c r="D53" s="39" t="s">
        <v>115</v>
      </c>
      <c r="E53" s="45" t="s">
        <v>30</v>
      </c>
      <c r="F53">
        <v>9954</v>
      </c>
      <c r="G53">
        <v>168</v>
      </c>
      <c r="H53">
        <v>458</v>
      </c>
      <c r="I53">
        <v>11348</v>
      </c>
      <c r="J53">
        <f t="shared" si="1"/>
        <v>-363</v>
      </c>
      <c r="K53" t="s">
        <v>216</v>
      </c>
      <c r="L53" s="120">
        <v>16902</v>
      </c>
      <c r="M53" s="120">
        <v>395</v>
      </c>
      <c r="N53" s="120">
        <v>1461</v>
      </c>
      <c r="O53">
        <f t="shared" si="2"/>
        <v>363</v>
      </c>
      <c r="P53" s="123" t="s">
        <v>147</v>
      </c>
      <c r="Q53">
        <v>19811</v>
      </c>
      <c r="S53" s="123" t="s">
        <v>216</v>
      </c>
      <c r="T53">
        <v>16829</v>
      </c>
      <c r="U53">
        <v>403</v>
      </c>
      <c r="V53">
        <v>1552</v>
      </c>
    </row>
    <row r="54" spans="1:22" ht="15">
      <c r="A54">
        <v>53</v>
      </c>
      <c r="B54" s="7" t="s">
        <v>118</v>
      </c>
      <c r="C54" s="7" t="s">
        <v>114</v>
      </c>
      <c r="D54" s="8" t="s">
        <v>115</v>
      </c>
      <c r="E54" s="46" t="s">
        <v>33</v>
      </c>
      <c r="F54">
        <v>5006</v>
      </c>
      <c r="G54">
        <v>36</v>
      </c>
      <c r="H54">
        <v>465</v>
      </c>
      <c r="I54">
        <v>7461</v>
      </c>
      <c r="J54">
        <f t="shared" si="1"/>
        <v>-331</v>
      </c>
      <c r="K54" t="s">
        <v>217</v>
      </c>
      <c r="L54" s="120">
        <v>6636</v>
      </c>
      <c r="M54" s="120">
        <v>90</v>
      </c>
      <c r="N54" s="120">
        <v>362</v>
      </c>
      <c r="O54">
        <f t="shared" si="2"/>
        <v>331</v>
      </c>
      <c r="P54" s="123" t="s">
        <v>148</v>
      </c>
      <c r="Q54">
        <v>9190</v>
      </c>
      <c r="S54" s="123" t="s">
        <v>217</v>
      </c>
      <c r="T54">
        <v>6606</v>
      </c>
      <c r="U54">
        <v>94</v>
      </c>
      <c r="V54">
        <v>402</v>
      </c>
    </row>
    <row r="55" spans="1:22" ht="15">
      <c r="A55">
        <v>54</v>
      </c>
      <c r="B55" s="7" t="s">
        <v>134</v>
      </c>
      <c r="C55" s="7" t="s">
        <v>114</v>
      </c>
      <c r="D55" s="8" t="s">
        <v>115</v>
      </c>
      <c r="E55" s="46" t="s">
        <v>50</v>
      </c>
      <c r="F55">
        <v>5539</v>
      </c>
      <c r="G55">
        <v>28</v>
      </c>
      <c r="H55">
        <v>311</v>
      </c>
      <c r="I55">
        <v>7007</v>
      </c>
      <c r="J55">
        <f t="shared" si="1"/>
        <v>-181</v>
      </c>
      <c r="K55" t="s">
        <v>218</v>
      </c>
      <c r="L55" s="120">
        <v>14566</v>
      </c>
      <c r="M55" s="120">
        <v>167</v>
      </c>
      <c r="N55" s="120">
        <v>549</v>
      </c>
      <c r="O55">
        <f t="shared" si="2"/>
        <v>181</v>
      </c>
      <c r="P55" s="123" t="s">
        <v>149</v>
      </c>
      <c r="Q55">
        <v>18437</v>
      </c>
      <c r="S55" s="123" t="s">
        <v>218</v>
      </c>
      <c r="T55">
        <v>14557</v>
      </c>
      <c r="U55">
        <v>172</v>
      </c>
      <c r="V55">
        <v>593</v>
      </c>
    </row>
    <row r="56" spans="1:22" ht="15">
      <c r="A56">
        <v>55</v>
      </c>
      <c r="B56" s="7" t="s">
        <v>154</v>
      </c>
      <c r="C56" s="7" t="s">
        <v>114</v>
      </c>
      <c r="D56" s="8" t="s">
        <v>115</v>
      </c>
      <c r="E56" s="46" t="s">
        <v>67</v>
      </c>
      <c r="F56">
        <v>5489</v>
      </c>
      <c r="G56">
        <v>25</v>
      </c>
      <c r="H56">
        <v>363</v>
      </c>
      <c r="I56">
        <v>7247</v>
      </c>
      <c r="J56">
        <f t="shared" si="1"/>
        <v>27</v>
      </c>
      <c r="K56" t="s">
        <v>219</v>
      </c>
      <c r="L56" s="120">
        <v>11821</v>
      </c>
      <c r="M56" s="120">
        <v>326</v>
      </c>
      <c r="N56" s="120">
        <v>893</v>
      </c>
      <c r="O56">
        <f t="shared" si="2"/>
        <v>-27</v>
      </c>
      <c r="P56" s="123" t="s">
        <v>150</v>
      </c>
      <c r="Q56">
        <v>14823</v>
      </c>
      <c r="S56" s="123" t="s">
        <v>219</v>
      </c>
      <c r="T56">
        <v>11813</v>
      </c>
      <c r="U56">
        <v>328</v>
      </c>
      <c r="V56">
        <v>924</v>
      </c>
    </row>
    <row r="57" spans="1:22" ht="15.75" thickBot="1">
      <c r="A57">
        <v>56</v>
      </c>
      <c r="B57" s="86" t="s">
        <v>158</v>
      </c>
      <c r="C57" s="86" t="s">
        <v>114</v>
      </c>
      <c r="D57" s="87" t="s">
        <v>115</v>
      </c>
      <c r="E57" s="88" t="s">
        <v>71</v>
      </c>
      <c r="F57">
        <v>37876</v>
      </c>
      <c r="G57">
        <v>976</v>
      </c>
      <c r="H57">
        <v>5164</v>
      </c>
      <c r="I57">
        <v>44667</v>
      </c>
      <c r="J57">
        <f t="shared" si="1"/>
        <v>144</v>
      </c>
      <c r="K57" t="s">
        <v>220</v>
      </c>
      <c r="L57" s="120">
        <v>6070</v>
      </c>
      <c r="M57" s="120">
        <v>60</v>
      </c>
      <c r="N57" s="120">
        <v>292</v>
      </c>
      <c r="O57">
        <f t="shared" si="2"/>
        <v>-144</v>
      </c>
      <c r="P57" s="123" t="s">
        <v>151</v>
      </c>
      <c r="Q57">
        <v>6834</v>
      </c>
      <c r="S57" s="123" t="s">
        <v>220</v>
      </c>
      <c r="T57">
        <v>6043</v>
      </c>
      <c r="U57">
        <v>60</v>
      </c>
      <c r="V57">
        <v>311</v>
      </c>
    </row>
    <row r="58" spans="1:22" ht="15">
      <c r="A58">
        <v>57</v>
      </c>
      <c r="B58" s="2" t="s">
        <v>103</v>
      </c>
      <c r="C58" s="2" t="s">
        <v>22</v>
      </c>
      <c r="D58" s="3" t="s">
        <v>104</v>
      </c>
      <c r="E58" s="77" t="s">
        <v>23</v>
      </c>
      <c r="F58">
        <v>21409</v>
      </c>
      <c r="G58">
        <v>584</v>
      </c>
      <c r="H58">
        <v>607</v>
      </c>
      <c r="I58">
        <v>22601</v>
      </c>
      <c r="J58">
        <f t="shared" si="1"/>
        <v>-446</v>
      </c>
      <c r="K58" t="s">
        <v>221</v>
      </c>
      <c r="L58" s="120">
        <v>7903</v>
      </c>
      <c r="M58" s="120">
        <v>190</v>
      </c>
      <c r="N58" s="120">
        <v>216</v>
      </c>
      <c r="O58">
        <f t="shared" si="2"/>
        <v>446</v>
      </c>
      <c r="P58" s="123" t="s">
        <v>152</v>
      </c>
      <c r="Q58">
        <v>13269</v>
      </c>
      <c r="S58" s="123" t="s">
        <v>221</v>
      </c>
      <c r="T58">
        <v>7791</v>
      </c>
      <c r="U58">
        <v>193</v>
      </c>
      <c r="V58">
        <v>268</v>
      </c>
    </row>
    <row r="59" spans="1:22" ht="15">
      <c r="A59">
        <v>58</v>
      </c>
      <c r="B59" s="7" t="s">
        <v>123</v>
      </c>
      <c r="C59" s="7" t="s">
        <v>22</v>
      </c>
      <c r="D59" s="8" t="s">
        <v>104</v>
      </c>
      <c r="E59" s="46" t="s">
        <v>39</v>
      </c>
      <c r="F59">
        <v>5813</v>
      </c>
      <c r="G59">
        <v>229</v>
      </c>
      <c r="H59">
        <v>144</v>
      </c>
      <c r="I59">
        <v>7477</v>
      </c>
      <c r="J59">
        <f t="shared" si="1"/>
        <v>-309</v>
      </c>
      <c r="K59" t="s">
        <v>222</v>
      </c>
      <c r="L59" s="120">
        <v>8139</v>
      </c>
      <c r="M59" s="120">
        <v>133</v>
      </c>
      <c r="N59" s="120">
        <v>274</v>
      </c>
      <c r="O59">
        <f t="shared" si="2"/>
        <v>309</v>
      </c>
      <c r="P59" s="123" t="s">
        <v>153</v>
      </c>
      <c r="Q59">
        <v>11099</v>
      </c>
      <c r="S59" s="123" t="s">
        <v>222</v>
      </c>
      <c r="T59">
        <v>8064</v>
      </c>
      <c r="U59">
        <v>133</v>
      </c>
      <c r="V59">
        <v>345</v>
      </c>
    </row>
    <row r="60" spans="1:22" ht="15">
      <c r="A60">
        <v>59</v>
      </c>
      <c r="B60" s="7" t="s">
        <v>131</v>
      </c>
      <c r="C60" s="7" t="s">
        <v>22</v>
      </c>
      <c r="D60" s="8" t="s">
        <v>104</v>
      </c>
      <c r="E60" s="46" t="s">
        <v>47</v>
      </c>
      <c r="F60">
        <v>6927</v>
      </c>
      <c r="G60">
        <v>258</v>
      </c>
      <c r="H60">
        <v>238</v>
      </c>
      <c r="I60">
        <v>12610</v>
      </c>
      <c r="J60">
        <f t="shared" si="1"/>
        <v>-247</v>
      </c>
      <c r="K60" t="s">
        <v>223</v>
      </c>
      <c r="L60" s="120">
        <v>5489</v>
      </c>
      <c r="M60" s="120">
        <v>25</v>
      </c>
      <c r="N60" s="120">
        <v>363</v>
      </c>
      <c r="O60">
        <f t="shared" si="2"/>
        <v>247</v>
      </c>
      <c r="P60" s="123" t="s">
        <v>154</v>
      </c>
      <c r="Q60">
        <v>7247</v>
      </c>
      <c r="S60" s="123" t="s">
        <v>223</v>
      </c>
      <c r="T60">
        <v>5441</v>
      </c>
      <c r="U60">
        <v>27</v>
      </c>
      <c r="V60">
        <v>408</v>
      </c>
    </row>
    <row r="61" spans="1:22" ht="15">
      <c r="A61">
        <v>60</v>
      </c>
      <c r="B61" s="7" t="s">
        <v>133</v>
      </c>
      <c r="C61" s="7" t="s">
        <v>22</v>
      </c>
      <c r="D61" s="8" t="s">
        <v>104</v>
      </c>
      <c r="E61" s="46" t="s">
        <v>49</v>
      </c>
      <c r="F61">
        <v>20755</v>
      </c>
      <c r="G61">
        <v>506</v>
      </c>
      <c r="H61">
        <v>531</v>
      </c>
      <c r="I61">
        <v>25262</v>
      </c>
      <c r="J61">
        <f t="shared" si="1"/>
        <v>-296</v>
      </c>
      <c r="K61" t="s">
        <v>224</v>
      </c>
      <c r="L61" s="120">
        <v>14509</v>
      </c>
      <c r="M61" s="120">
        <v>309</v>
      </c>
      <c r="N61" s="120">
        <v>582</v>
      </c>
      <c r="O61">
        <f t="shared" si="2"/>
        <v>296</v>
      </c>
      <c r="P61" s="123" t="s">
        <v>155</v>
      </c>
      <c r="Q61">
        <v>17918</v>
      </c>
      <c r="S61" s="123" t="s">
        <v>224</v>
      </c>
      <c r="T61">
        <v>14542</v>
      </c>
      <c r="U61">
        <v>318</v>
      </c>
      <c r="V61">
        <v>595</v>
      </c>
    </row>
    <row r="62" spans="1:22" ht="15.75" thickBot="1">
      <c r="A62">
        <v>61</v>
      </c>
      <c r="B62" s="12" t="s">
        <v>152</v>
      </c>
      <c r="C62" s="12" t="s">
        <v>22</v>
      </c>
      <c r="D62" s="13" t="s">
        <v>104</v>
      </c>
      <c r="E62" s="47" t="s">
        <v>65</v>
      </c>
      <c r="F62">
        <v>7903</v>
      </c>
      <c r="G62">
        <v>190</v>
      </c>
      <c r="H62">
        <v>216</v>
      </c>
      <c r="I62">
        <v>13269</v>
      </c>
      <c r="J62">
        <f t="shared" si="1"/>
        <v>-92</v>
      </c>
      <c r="K62" t="s">
        <v>225</v>
      </c>
      <c r="L62" s="120">
        <v>7982</v>
      </c>
      <c r="M62" s="120">
        <v>48</v>
      </c>
      <c r="N62" s="120">
        <v>801</v>
      </c>
      <c r="O62">
        <f t="shared" si="2"/>
        <v>92</v>
      </c>
      <c r="P62" s="123" t="s">
        <v>156</v>
      </c>
      <c r="Q62">
        <v>13348</v>
      </c>
      <c r="S62" s="123" t="s">
        <v>225</v>
      </c>
      <c r="T62">
        <v>7919</v>
      </c>
      <c r="U62">
        <v>50</v>
      </c>
      <c r="V62">
        <v>898</v>
      </c>
    </row>
    <row r="63" spans="1:22" ht="15">
      <c r="A63">
        <v>62</v>
      </c>
      <c r="B63" s="38" t="s">
        <v>89</v>
      </c>
      <c r="C63" s="38" t="s">
        <v>9</v>
      </c>
      <c r="D63" s="39" t="s">
        <v>90</v>
      </c>
      <c r="E63" s="45" t="s">
        <v>10</v>
      </c>
      <c r="F63">
        <v>35133</v>
      </c>
      <c r="G63">
        <v>932</v>
      </c>
      <c r="H63">
        <v>1141</v>
      </c>
      <c r="I63">
        <v>56653</v>
      </c>
      <c r="J63">
        <f t="shared" si="1"/>
        <v>-756</v>
      </c>
      <c r="K63" t="s">
        <v>226</v>
      </c>
      <c r="L63" s="120">
        <v>161190</v>
      </c>
      <c r="M63" s="120">
        <v>4753</v>
      </c>
      <c r="N63" s="120">
        <v>24311</v>
      </c>
      <c r="O63">
        <f t="shared" si="2"/>
        <v>756</v>
      </c>
      <c r="P63" s="123" t="s">
        <v>157</v>
      </c>
      <c r="Q63">
        <v>257631</v>
      </c>
      <c r="S63" s="123" t="s">
        <v>226</v>
      </c>
      <c r="T63">
        <v>158544</v>
      </c>
      <c r="U63">
        <v>4782</v>
      </c>
      <c r="V63">
        <v>25686</v>
      </c>
    </row>
    <row r="64" spans="1:22" ht="15">
      <c r="A64">
        <v>63</v>
      </c>
      <c r="B64" s="7" t="s">
        <v>128</v>
      </c>
      <c r="C64" s="7" t="s">
        <v>9</v>
      </c>
      <c r="D64" s="8" t="s">
        <v>90</v>
      </c>
      <c r="E64" s="46" t="s">
        <v>44</v>
      </c>
      <c r="F64">
        <v>7812</v>
      </c>
      <c r="G64">
        <v>124</v>
      </c>
      <c r="H64">
        <v>189</v>
      </c>
      <c r="I64">
        <v>25601</v>
      </c>
      <c r="J64">
        <f t="shared" si="1"/>
        <v>-411</v>
      </c>
      <c r="K64" t="s">
        <v>227</v>
      </c>
      <c r="L64" s="120">
        <v>37876</v>
      </c>
      <c r="M64" s="120">
        <v>976</v>
      </c>
      <c r="N64" s="120">
        <v>5164</v>
      </c>
      <c r="O64">
        <f t="shared" si="2"/>
        <v>411</v>
      </c>
      <c r="P64" s="123" t="s">
        <v>158</v>
      </c>
      <c r="Q64">
        <v>44667</v>
      </c>
      <c r="S64" s="123" t="s">
        <v>227</v>
      </c>
      <c r="T64">
        <v>37694</v>
      </c>
      <c r="U64">
        <v>981</v>
      </c>
      <c r="V64">
        <v>5316</v>
      </c>
    </row>
    <row r="65" spans="1:22" ht="15.75" thickBot="1">
      <c r="A65">
        <v>64</v>
      </c>
      <c r="B65" s="12" t="s">
        <v>145</v>
      </c>
      <c r="C65" s="12" t="s">
        <v>9</v>
      </c>
      <c r="D65" s="13" t="s">
        <v>90</v>
      </c>
      <c r="E65" s="47" t="s">
        <v>58</v>
      </c>
      <c r="F65">
        <v>10215</v>
      </c>
      <c r="G65">
        <v>251</v>
      </c>
      <c r="H65">
        <v>296</v>
      </c>
      <c r="I65">
        <v>12723</v>
      </c>
      <c r="J65">
        <f t="shared" si="1"/>
        <v>-264</v>
      </c>
      <c r="K65" t="s">
        <v>228</v>
      </c>
      <c r="L65" s="120">
        <v>8467</v>
      </c>
      <c r="M65" s="120">
        <v>51</v>
      </c>
      <c r="N65" s="120">
        <v>815</v>
      </c>
      <c r="O65">
        <f t="shared" si="2"/>
        <v>264</v>
      </c>
      <c r="P65" s="123" t="s">
        <v>159</v>
      </c>
      <c r="Q65">
        <v>10980</v>
      </c>
      <c r="S65" s="123" t="s">
        <v>228</v>
      </c>
      <c r="T65">
        <v>8420</v>
      </c>
      <c r="U65">
        <v>54</v>
      </c>
      <c r="V65">
        <v>888</v>
      </c>
    </row>
    <row r="66" spans="11:14" ht="15">
      <c r="K66" t="s">
        <v>242</v>
      </c>
      <c r="L66">
        <v>1187891</v>
      </c>
      <c r="M66">
        <v>33368</v>
      </c>
      <c r="N66">
        <v>263752</v>
      </c>
    </row>
  </sheetData>
  <sheetProtection/>
  <autoFilter ref="A1:I65">
    <sortState ref="A2:I66">
      <sortCondition sortBy="value" ref="A2:A66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ASEGURAMIENTO</dc:creator>
  <cp:keywords/>
  <dc:description/>
  <cp:lastModifiedBy>Comunicaciones SSP</cp:lastModifiedBy>
  <cp:lastPrinted>2012-07-17T19:53:27Z</cp:lastPrinted>
  <dcterms:created xsi:type="dcterms:W3CDTF">2012-07-17T16:53:20Z</dcterms:created>
  <dcterms:modified xsi:type="dcterms:W3CDTF">2023-03-07T17:02:32Z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af7454d8-53e0-4e49-97c7-41b085b51267</vt:lpwstr>
  </property>
</Properties>
</file>