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Informacion" sheetId="1" r:id="rId1"/>
    <sheet name="Hoja2" sheetId="2" state="hidden" r:id="rId2"/>
  </sheets>
  <definedNames>
    <definedName name="_xlnm._FilterDatabase" localSheetId="1" hidden="1">'Hoja2'!$A$1:$I$65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<sst xmlns="http://schemas.openxmlformats.org/spreadsheetml/2006/main" count="818" uniqueCount="317">
  <si>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</si>
  <si>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</si>
  <si>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</si>
  <si>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</si>
  <si>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</si>
  <si>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</si>
  <si>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</si>
  <si>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</si>
  <si>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</si>
  <si>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</si>
  <si>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</si>
  <si>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</si>
  <si>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</si>
  <si>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</si>
  <si>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</si>
  <si>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</si>
  <si>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</si>
  <si>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</si>
  <si>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</si>
  <si>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</si>
  <si>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</si>
  <si>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</si>
  <si>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</si>
  <si>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</si>
  <si>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</si>
  <si>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</si>
  <si>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</si>
  <si>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</si>
  <si>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</si>
  <si>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</si>
  <si>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</si>
  <si>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</si>
  <si>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</si>
  <si>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</si>
  <si>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</si>
  <si>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</si>
  <si>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</si>
  <si>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</si>
  <si>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</si>
  <si>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</si>
  <si>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</si>
  <si>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</si>
  <si>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</si>
  <si>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</si>
  <si>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</si>
  <si>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</si>
  <si>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</si>
  <si>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</si>
  <si>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</si>
  <si>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</si>
  <si>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</si>
  <si>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</si>
  <si>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</si>
  <si>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</si>
  <si>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</si>
  <si>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</si>
  <si>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</si>
  <si>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</si>
  <si>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</si>
  <si>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</si>
  <si>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</si>
  <si>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</si>
  <si>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</si>
  <si>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</si>
  <si>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</si>
  <si>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</si>
  <si>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</si>
  <si>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</si>
  <si>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</si>
  <si>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</si>
  <si>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</si>
  <si>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</si>
  <si>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</si>
  <si>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</si>
  <si>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</si>
  <si>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</si>
  <si>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</si>
  <si>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</si>
  <si>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</si>
  <si>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</si>
  <si>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</si>
  <si>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</si>
  <si>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</si>
  <si>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</si>
  <si>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</si>
  <si>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</si>
  <si>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</si>
  <si>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</si>
  <si>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</si>
  <si>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</si>
  <si>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</si>
  <si>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</si>
  <si>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</si>
  <si>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</si>
  <si>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</si>
  <si>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</si>
  <si>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</si>
  <si>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</si>
  <si>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</si>
  <si>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</si>
  <si>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</si>
  <si>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</si>
  <si>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</si>
  <si>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</si>
  <si>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</si>
  <si>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</si>
  <si>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</si>
  <si>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</si>
  <si>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</si>
  <si>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</si>
  <si>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</si>
  <si>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</si>
  <si>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</si>
  <si>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</si>
  <si>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</si>
  <si>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</si>
  <si>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</si>
  <si>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</si>
  <si>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</si>
  <si>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</si>
  <si>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</si>
  <si>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</si>
  <si>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</si>
  <si>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</si>
  <si>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</si>
  <si>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</si>
  <si>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</si>
  <si>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</si>
  <si>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</si>
  <si>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</si>
  <si>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</si>
  <si>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</si>
  <si>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</si>
  <si>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</si>
  <si>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</si>
  <si>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</si>
  <si>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</si>
  <si>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</si>
  <si>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</si>
  <si>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</si>
  <si>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</si>
  <si>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</si>
  <si>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</si>
  <si>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</si>
  <si>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</si>
  <si>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</si>
  <si>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</si>
  <si>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</si>
  <si>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</si>
  <si>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</si>
  <si>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</si>
  <si>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</si>
  <si>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</si>
  <si>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</si>
  <si>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</si>
  <si>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</si>
  <si>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</si>
  <si>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</si>
  <si>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</si>
  <si>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</si>
  <si>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</si>
  <si>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</si>
  <si>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</si>
  <si>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</si>
  <si>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</si>
  <si>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</si>
  <si>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</si>
  <si>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</si>
  <si>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</si>
  <si>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</si>
  <si>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</si>
  <si>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</si>
  <si>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</si>
  <si>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</si>
  <si>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</si>
  <si>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</si>
  <si>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</si>
  <si>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</si>
  <si>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</si>
  <si>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</si>
  <si>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</si>
  <si>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</si>
  <si>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</si>
  <si>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</si>
  <si>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</si>
  <si>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</si>
  <si>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</si>
  <si>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</si>
  <si>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</si>
  <si>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</si>
  <si>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</si>
  <si>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</si>
  <si>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</si>
  <si>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</si>
  <si>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</si>
  <si>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</si>
  <si>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</si>
  <si>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</si>
  <si>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</si>
  <si>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</si>
  <si>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</si>
  <si>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</si>
  <si>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</si>
  <si>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</si>
  <si>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</si>
  <si>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</si>
  <si>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</si>
  <si>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</si>
  <si>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</si>
  <si>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</si>
  <si>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</si>
  <si>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</si>
  <si>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</si>
  <si>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</si>
  <si>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</si>
  <si>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</si>
  <si>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</si>
  <si>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</si>
  <si>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</si>
  <si>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</si>
  <si>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</si>
  <si>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</si>
  <si>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</si>
  <si>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</si>
  <si>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</si>
  <si>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</si>
  <si>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</si>
  <si>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</si>
  <si>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</si>
  <si>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</si>
  <si>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</si>
  <si>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</si>
  <si>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</si>
  <si>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</si>
  <si>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</si>
  <si>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</si>
  <si>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2021</t>
  </si>
  <si>
    <t>ASEGURADA 2021</t>
  </si>
  <si>
    <t>Porcentaje Aseguramiento 2021</t>
  </si>
  <si>
    <t>PROM REGION ASEGURADA 2021</t>
  </si>
  <si>
    <t>REG SUBS Dic2021</t>
  </si>
  <si>
    <t>CONTRIB Dic2021</t>
  </si>
  <si>
    <t>EXCEPCION Dic2021</t>
  </si>
  <si>
    <t>DANE 2022</t>
  </si>
  <si>
    <t>DPMP</t>
  </si>
  <si>
    <t>MPIO</t>
  </si>
  <si>
    <t>Pasto</t>
  </si>
  <si>
    <t>Albán</t>
  </si>
  <si>
    <t>Aldana</t>
  </si>
  <si>
    <t>Ancuya</t>
  </si>
  <si>
    <t>Arboleda</t>
  </si>
  <si>
    <t>Barbacoas</t>
  </si>
  <si>
    <t>Belén</t>
  </si>
  <si>
    <t>Buesaco</t>
  </si>
  <si>
    <t>Colón</t>
  </si>
  <si>
    <t>Consacá</t>
  </si>
  <si>
    <t>Contadero</t>
  </si>
  <si>
    <t>Córdoba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</si>
  <si>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</si>
  <si>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</si>
  <si>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</si>
  <si>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</si>
  <si>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</si>
  <si>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</si>
  <si>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</si>
  <si>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</si>
  <si>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El Tambo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</si>
  <si>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</si>
  <si>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</si>
  <si>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</si>
  <si>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</si>
  <si>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</si>
  <si>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</si>
  <si>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</si>
  <si>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</si>
  <si>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</si>
  <si>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</si>
  <si>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</si>
  <si>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</si>
  <si>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</si>
  <si>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</si>
  <si>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>Los Andes</t>
  </si>
  <si>
    <t>Magüí</t>
  </si>
  <si>
    <t>Mallama</t>
  </si>
  <si>
    <t>Mosquera</t>
  </si>
  <si>
    <t>Nariño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</si>
  <si>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</si>
  <si>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</si>
  <si>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</si>
  <si>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</si>
  <si>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</si>
  <si>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</si>
  <si>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</si>
  <si>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</si>
  <si>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Ricaurte</t>
  </si>
  <si>
    <t>Roberto Payán</t>
  </si>
  <si>
    <t>Samaniego</t>
  </si>
  <si>
    <t>Sandoná</t>
  </si>
  <si>
    <t>San Bernardo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</si>
  <si>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</si>
  <si>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</si>
  <si>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</si>
  <si>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</si>
  <si>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</si>
  <si>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</si>
  <si>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</si>
  <si>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</si>
  <si>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</si>
  <si>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</si>
  <si>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</si>
  <si>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ASEGURADA 2022</t>
  </si>
  <si>
    <t>Porcentaje Aseguramiento 2022</t>
  </si>
  <si>
    <t>PROM REGION ASEGURADA 2022</t>
  </si>
  <si>
    <t>Total general</t>
  </si>
  <si>
    <t>REG SUBS Jul2022</t>
  </si>
  <si>
    <t>CONTRIB Jul2022</t>
  </si>
  <si>
    <t>EXCEPCION Jul2022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</si>
</sst>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243</v>
      </c>
      <c r="G2" s="71" t="s">
        <v>236</v>
      </c>
      <c r="H2" s="72" t="s">
        <v>160</v>
      </c>
      <c r="I2" s="73" t="s">
        <v>314</v>
      </c>
      <c r="J2" s="73" t="s">
        <v>240</v>
      </c>
      <c r="K2" s="70" t="s">
        <v>160</v>
      </c>
      <c r="L2" s="71" t="s">
        <v>315</v>
      </c>
      <c r="M2" s="30" t="s">
        <v>241</v>
      </c>
      <c r="N2" s="72" t="s">
        <v>160</v>
      </c>
      <c r="O2" s="73" t="s">
        <v>316</v>
      </c>
      <c r="P2" s="73" t="s">
        <v>242</v>
      </c>
      <c r="Q2" s="70" t="s">
        <v>160</v>
      </c>
      <c r="R2" s="71" t="s">
        <v>310</v>
      </c>
      <c r="S2" s="30" t="s">
        <v>237</v>
      </c>
      <c r="T2" s="72" t="s">
        <v>160</v>
      </c>
      <c r="U2" s="73" t="s">
        <v>311</v>
      </c>
      <c r="V2" s="30" t="s">
        <v>238</v>
      </c>
      <c r="W2" s="70" t="s">
        <v>160</v>
      </c>
      <c r="X2" s="74" t="s">
        <v>312</v>
      </c>
      <c r="Y2" s="74" t="s">
        <v>239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5558</v>
      </c>
      <c r="G3" s="4">
        <v>5552</v>
      </c>
      <c r="H3" s="79">
        <f>(F3/G3)-1</f>
        <v>0.0010806916426513435</v>
      </c>
      <c r="I3" s="80">
        <v>4831</v>
      </c>
      <c r="J3" s="4">
        <v>4711</v>
      </c>
      <c r="K3" s="81">
        <f>(I3/J3)-1</f>
        <v>0.025472298874973376</v>
      </c>
      <c r="L3" s="78">
        <v>263</v>
      </c>
      <c r="M3" s="4">
        <v>282</v>
      </c>
      <c r="N3" s="79">
        <f>(L3/M3)-1</f>
        <v>-0.06737588652482274</v>
      </c>
      <c r="O3" s="82">
        <v>77</v>
      </c>
      <c r="P3" s="5">
        <v>79</v>
      </c>
      <c r="Q3" s="81">
        <f aca="true" t="shared" si="0" ref="Q3:Q8">(O3/P3)-1</f>
        <v>-0.025316455696202556</v>
      </c>
      <c r="R3" s="83">
        <f aca="true" t="shared" si="1" ref="R3:S34">I3+L3+O3</f>
        <v>5171</v>
      </c>
      <c r="S3" s="83">
        <f t="shared" si="1"/>
        <v>5072</v>
      </c>
      <c r="T3" s="79">
        <f>(R3/S3)-1</f>
        <v>0.019518927444794887</v>
      </c>
      <c r="U3" s="84">
        <f>IF((R3/F3)&gt;1,1,R3/F3)</f>
        <v>0.9303706369197553</v>
      </c>
      <c r="V3" s="23">
        <v>0.377856405720193</v>
      </c>
      <c r="W3" s="81">
        <f>(U3/V3)-1</f>
        <v>1.4622333321211585</v>
      </c>
      <c r="X3" s="104">
        <f>SUM(U3:U5)/3</f>
        <v>0.8979219700791511</v>
      </c>
      <c r="Y3" s="105">
        <f>SUM(V3:V5)/3</f>
        <v>0.4157109799758749</v>
      </c>
      <c r="Z3" s="106">
        <f>(X3/Y3)-1</f>
        <v>1.1599669321490147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27766</v>
      </c>
      <c r="G4" s="9">
        <v>27735</v>
      </c>
      <c r="H4" s="33">
        <f aca="true" t="shared" si="2" ref="H4:H66">(F4/G4)-1</f>
        <v>0.0011177212907877987</v>
      </c>
      <c r="I4" s="35">
        <v>26167</v>
      </c>
      <c r="J4" s="9">
        <v>25730</v>
      </c>
      <c r="K4" s="51">
        <f aca="true" t="shared" si="3" ref="K4:K66">(I4/J4)-1</f>
        <v>0.016984065293431883</v>
      </c>
      <c r="L4" s="48">
        <v>1711</v>
      </c>
      <c r="M4" s="9">
        <v>1966</v>
      </c>
      <c r="N4" s="33">
        <f aca="true" t="shared" si="4" ref="N4:N66">(L4/M4)-1</f>
        <v>-0.12970498474059</v>
      </c>
      <c r="O4" s="54">
        <v>595</v>
      </c>
      <c r="P4" s="10">
        <v>604</v>
      </c>
      <c r="Q4" s="51">
        <f t="shared" si="0"/>
        <v>-0.01490066225165565</v>
      </c>
      <c r="R4" s="59">
        <f t="shared" si="1"/>
        <v>28473</v>
      </c>
      <c r="S4" s="10">
        <f t="shared" si="1"/>
        <v>28300</v>
      </c>
      <c r="T4" s="33">
        <f>(R4/S4)-1</f>
        <v>0.006113074204946889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11086</v>
      </c>
      <c r="G5" s="14">
        <v>11074</v>
      </c>
      <c r="H5" s="34">
        <f t="shared" si="2"/>
        <v>0.0010836192884233764</v>
      </c>
      <c r="I5" s="36">
        <v>8052</v>
      </c>
      <c r="J5" s="14">
        <v>7900</v>
      </c>
      <c r="K5" s="52">
        <f t="shared" si="3"/>
        <v>0.019240506329113893</v>
      </c>
      <c r="L5" s="49">
        <v>280</v>
      </c>
      <c r="M5" s="14">
        <v>411</v>
      </c>
      <c r="N5" s="34">
        <f t="shared" si="4"/>
        <v>-0.318734793187348</v>
      </c>
      <c r="O5" s="55">
        <v>131</v>
      </c>
      <c r="P5" s="15">
        <v>127</v>
      </c>
      <c r="Q5" s="52">
        <f t="shared" si="0"/>
        <v>0.03149606299212593</v>
      </c>
      <c r="R5" s="60">
        <f t="shared" si="1"/>
        <v>8463</v>
      </c>
      <c r="S5" s="15">
        <f t="shared" si="1"/>
        <v>8438</v>
      </c>
      <c r="T5" s="34">
        <f aca="true" t="shared" si="6" ref="T5:T68">(R5/S5)-1</f>
        <v>0.0029627873903768087</v>
      </c>
      <c r="U5" s="58">
        <f aca="true" t="shared" si="7" ref="U5:U66">IF((R5/F5)&gt;1,1,R5/F5)</f>
        <v>0.763395273317698</v>
      </c>
      <c r="V5" s="24">
        <v>0.2835830858058272</v>
      </c>
      <c r="W5" s="52">
        <f t="shared" si="5"/>
        <v>1.6919633487605252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393009</v>
      </c>
      <c r="G6" s="4">
        <v>392567</v>
      </c>
      <c r="H6" s="79">
        <f t="shared" si="2"/>
        <v>0.001125922454001449</v>
      </c>
      <c r="I6" s="80">
        <v>240917</v>
      </c>
      <c r="J6" s="4">
        <v>227409</v>
      </c>
      <c r="K6" s="81">
        <f t="shared" si="3"/>
        <v>0.05939958400942791</v>
      </c>
      <c r="L6" s="78">
        <v>174287</v>
      </c>
      <c r="M6" s="4">
        <v>187993</v>
      </c>
      <c r="N6" s="79">
        <f t="shared" si="4"/>
        <v>-0.07290696994037016</v>
      </c>
      <c r="O6" s="82">
        <v>13843</v>
      </c>
      <c r="P6" s="5">
        <v>13858</v>
      </c>
      <c r="Q6" s="81">
        <f t="shared" si="0"/>
        <v>-0.001082407273776842</v>
      </c>
      <c r="R6" s="83">
        <f t="shared" si="1"/>
        <v>429047</v>
      </c>
      <c r="S6" s="5">
        <f t="shared" si="1"/>
        <v>429260</v>
      </c>
      <c r="T6" s="79">
        <f t="shared" si="6"/>
        <v>-0.0004962027675534664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4">
        <f>SUM(U6:U11)/6</f>
        <v>0.8165181690171135</v>
      </c>
      <c r="Y6" s="105">
        <f>SUM(V6:V11)/6</f>
        <v>0.8271181345098909</v>
      </c>
      <c r="Z6" s="106">
        <f>(X6/Y6)-1</f>
        <v>-0.012815539945885024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15316</v>
      </c>
      <c r="G7" s="9">
        <v>15299</v>
      </c>
      <c r="H7" s="33">
        <f t="shared" si="2"/>
        <v>0.0011111837374990774</v>
      </c>
      <c r="I7" s="35">
        <v>9483</v>
      </c>
      <c r="J7" s="9">
        <v>9308</v>
      </c>
      <c r="K7" s="51">
        <f t="shared" si="3"/>
        <v>0.018801031370863752</v>
      </c>
      <c r="L7" s="48">
        <v>1046</v>
      </c>
      <c r="M7" s="9">
        <v>1125</v>
      </c>
      <c r="N7" s="33">
        <f t="shared" si="4"/>
        <v>-0.07022222222222219</v>
      </c>
      <c r="O7" s="54">
        <v>24</v>
      </c>
      <c r="P7" s="10">
        <v>23</v>
      </c>
      <c r="Q7" s="51">
        <f t="shared" si="0"/>
        <v>0.04347826086956519</v>
      </c>
      <c r="R7" s="59">
        <f t="shared" si="1"/>
        <v>10553</v>
      </c>
      <c r="S7" s="10">
        <f t="shared" si="1"/>
        <v>10456</v>
      </c>
      <c r="T7" s="33">
        <f t="shared" si="6"/>
        <v>0.009276970160673192</v>
      </c>
      <c r="U7" s="57">
        <f t="shared" si="7"/>
        <v>0.689018020370854</v>
      </c>
      <c r="V7" s="22">
        <v>0.7232046967852795</v>
      </c>
      <c r="W7" s="51">
        <f t="shared" si="5"/>
        <v>-0.04727109290964071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9920</v>
      </c>
      <c r="G8" s="9">
        <v>9909</v>
      </c>
      <c r="H8" s="33">
        <f t="shared" si="2"/>
        <v>0.0011101019275405744</v>
      </c>
      <c r="I8" s="35">
        <v>7668</v>
      </c>
      <c r="J8" s="9">
        <v>7611</v>
      </c>
      <c r="K8" s="51">
        <f t="shared" si="3"/>
        <v>0.007489160425699692</v>
      </c>
      <c r="L8" s="48">
        <v>506</v>
      </c>
      <c r="M8" s="9">
        <v>600</v>
      </c>
      <c r="N8" s="33">
        <f t="shared" si="4"/>
        <v>-0.15666666666666662</v>
      </c>
      <c r="O8" s="54">
        <v>38</v>
      </c>
      <c r="P8" s="10">
        <v>38</v>
      </c>
      <c r="Q8" s="51">
        <f t="shared" si="0"/>
        <v>0</v>
      </c>
      <c r="R8" s="59">
        <f t="shared" si="1"/>
        <v>8212</v>
      </c>
      <c r="S8" s="10">
        <f t="shared" si="1"/>
        <v>8249</v>
      </c>
      <c r="T8" s="33">
        <f t="shared" si="6"/>
        <v>-0.0044853921687477705</v>
      </c>
      <c r="U8" s="57">
        <f t="shared" si="7"/>
        <v>0.8278225806451613</v>
      </c>
      <c r="V8" s="22">
        <v>0.9042485055508113</v>
      </c>
      <c r="W8" s="51">
        <f t="shared" si="5"/>
        <v>-0.08451871851211523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4350</v>
      </c>
      <c r="G9" s="9">
        <v>4345</v>
      </c>
      <c r="H9" s="33">
        <f t="shared" si="2"/>
        <v>0.0011507479861909697</v>
      </c>
      <c r="I9" s="35">
        <v>3363</v>
      </c>
      <c r="J9" s="9">
        <v>2922</v>
      </c>
      <c r="K9" s="51">
        <f t="shared" si="3"/>
        <v>0.15092402464065713</v>
      </c>
      <c r="L9" s="48">
        <v>378</v>
      </c>
      <c r="M9" s="9">
        <v>397</v>
      </c>
      <c r="N9" s="33">
        <f t="shared" si="4"/>
        <v>-0.04785894206549124</v>
      </c>
      <c r="O9" s="54">
        <v>6</v>
      </c>
      <c r="P9" s="10">
        <v>6</v>
      </c>
      <c r="Q9" s="51">
        <v>0</v>
      </c>
      <c r="R9" s="59">
        <f t="shared" si="1"/>
        <v>3747</v>
      </c>
      <c r="S9" s="10">
        <f t="shared" si="1"/>
        <v>3325</v>
      </c>
      <c r="T9" s="33">
        <f t="shared" si="6"/>
        <v>0.12691729323308265</v>
      </c>
      <c r="U9" s="57">
        <f t="shared" si="7"/>
        <v>0.8613793103448276</v>
      </c>
      <c r="V9" s="22">
        <v>0.6597361055577768</v>
      </c>
      <c r="W9" s="51">
        <f t="shared" si="5"/>
        <v>0.30564221525600854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13333</v>
      </c>
      <c r="G10" s="9">
        <v>13318</v>
      </c>
      <c r="H10" s="33">
        <f t="shared" si="2"/>
        <v>0.0011262952395254544</v>
      </c>
      <c r="I10" s="35">
        <v>7975</v>
      </c>
      <c r="J10" s="9">
        <v>7834</v>
      </c>
      <c r="K10" s="51">
        <f t="shared" si="3"/>
        <v>0.01799846821547102</v>
      </c>
      <c r="L10" s="48">
        <v>881</v>
      </c>
      <c r="M10" s="9">
        <v>1012</v>
      </c>
      <c r="N10" s="33">
        <f t="shared" si="4"/>
        <v>-0.12944664031620556</v>
      </c>
      <c r="O10" s="54">
        <v>50</v>
      </c>
      <c r="P10" s="10">
        <v>49</v>
      </c>
      <c r="Q10" s="51">
        <f aca="true" t="shared" si="8" ref="Q10:Q29">(O10/P10)-1</f>
        <v>0.020408163265306145</v>
      </c>
      <c r="R10" s="59">
        <f t="shared" si="1"/>
        <v>8906</v>
      </c>
      <c r="S10" s="10">
        <f t="shared" si="1"/>
        <v>8895</v>
      </c>
      <c r="T10" s="33">
        <f t="shared" si="6"/>
        <v>0.0012366498032603257</v>
      </c>
      <c r="U10" s="57">
        <f t="shared" si="7"/>
        <v>0.6679666991674792</v>
      </c>
      <c r="V10" s="22">
        <v>0.9636576787807737</v>
      </c>
      <c r="W10" s="51">
        <f t="shared" si="5"/>
        <v>-0.3068423425914114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10967</v>
      </c>
      <c r="G11" s="14">
        <v>10955</v>
      </c>
      <c r="H11" s="34">
        <f t="shared" si="2"/>
        <v>0.001095390232770388</v>
      </c>
      <c r="I11" s="36">
        <v>8502</v>
      </c>
      <c r="J11" s="14">
        <v>8313</v>
      </c>
      <c r="K11" s="52">
        <f t="shared" si="3"/>
        <v>0.022735474557921354</v>
      </c>
      <c r="L11" s="49">
        <v>800</v>
      </c>
      <c r="M11" s="14">
        <v>864</v>
      </c>
      <c r="N11" s="34">
        <f t="shared" si="4"/>
        <v>-0.07407407407407407</v>
      </c>
      <c r="O11" s="55">
        <v>52</v>
      </c>
      <c r="P11" s="15">
        <v>52</v>
      </c>
      <c r="Q11" s="52">
        <f t="shared" si="8"/>
        <v>0</v>
      </c>
      <c r="R11" s="60">
        <f t="shared" si="1"/>
        <v>9354</v>
      </c>
      <c r="S11" s="15">
        <f t="shared" si="1"/>
        <v>9229</v>
      </c>
      <c r="T11" s="34">
        <f t="shared" si="6"/>
        <v>0.013544262650341254</v>
      </c>
      <c r="U11" s="58">
        <f t="shared" si="7"/>
        <v>0.8529224035743594</v>
      </c>
      <c r="V11" s="24">
        <v>0.8108980103961283</v>
      </c>
      <c r="W11" s="52">
        <f t="shared" si="5"/>
        <v>0.0518245113928717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5773</v>
      </c>
      <c r="G12" s="41">
        <v>5767</v>
      </c>
      <c r="H12" s="44">
        <f t="shared" si="2"/>
        <v>0.0010404022888850228</v>
      </c>
      <c r="I12" s="40">
        <v>7396</v>
      </c>
      <c r="J12" s="41">
        <v>7256</v>
      </c>
      <c r="K12" s="50">
        <f t="shared" si="3"/>
        <v>0.019294377067254675</v>
      </c>
      <c r="L12" s="75">
        <v>267</v>
      </c>
      <c r="M12" s="41">
        <v>314</v>
      </c>
      <c r="N12" s="44">
        <f t="shared" si="4"/>
        <v>-0.14968152866242035</v>
      </c>
      <c r="O12" s="53">
        <v>104</v>
      </c>
      <c r="P12" s="42">
        <v>93</v>
      </c>
      <c r="Q12" s="50">
        <f t="shared" si="8"/>
        <v>0.11827956989247301</v>
      </c>
      <c r="R12" s="76">
        <f t="shared" si="1"/>
        <v>7767</v>
      </c>
      <c r="S12" s="42">
        <f t="shared" si="1"/>
        <v>7663</v>
      </c>
      <c r="T12" s="44">
        <f t="shared" si="6"/>
        <v>0.01357170820827358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3">
        <f>SUM(U12:U16)/5</f>
        <v>0.8867426485943503</v>
      </c>
      <c r="Y12" s="114">
        <f>SUM(V12:V16)/5</f>
        <v>0.6480227462914596</v>
      </c>
      <c r="Z12" s="106">
        <f>(X12/Y12)-1</f>
        <v>0.3683819799058754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12072</v>
      </c>
      <c r="G13" s="9">
        <v>12059</v>
      </c>
      <c r="H13" s="33">
        <f t="shared" si="2"/>
        <v>0.0010780330043951292</v>
      </c>
      <c r="I13" s="35">
        <v>7110</v>
      </c>
      <c r="J13" s="9">
        <v>6954</v>
      </c>
      <c r="K13" s="51">
        <f t="shared" si="3"/>
        <v>0.022433132010353685</v>
      </c>
      <c r="L13" s="48">
        <v>207</v>
      </c>
      <c r="M13" s="9">
        <v>263</v>
      </c>
      <c r="N13" s="33">
        <f t="shared" si="4"/>
        <v>-0.21292775665399244</v>
      </c>
      <c r="O13" s="54">
        <v>84</v>
      </c>
      <c r="P13" s="10">
        <v>78</v>
      </c>
      <c r="Q13" s="51">
        <f t="shared" si="8"/>
        <v>0.07692307692307687</v>
      </c>
      <c r="R13" s="59">
        <f t="shared" si="1"/>
        <v>7401</v>
      </c>
      <c r="S13" s="10">
        <f t="shared" si="1"/>
        <v>7295</v>
      </c>
      <c r="T13" s="33">
        <f t="shared" si="6"/>
        <v>0.014530500342700536</v>
      </c>
      <c r="U13" s="57">
        <f t="shared" si="7"/>
        <v>0.6130715705765407</v>
      </c>
      <c r="V13" s="22">
        <v>0.7631314147715839</v>
      </c>
      <c r="W13" s="51">
        <f t="shared" si="5"/>
        <v>-0.19663696355621552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9579</v>
      </c>
      <c r="G14" s="9">
        <v>9569</v>
      </c>
      <c r="H14" s="33">
        <f t="shared" si="2"/>
        <v>0.0010450412791305208</v>
      </c>
      <c r="I14" s="35">
        <v>8760</v>
      </c>
      <c r="J14" s="9">
        <v>8512</v>
      </c>
      <c r="K14" s="51">
        <f t="shared" si="3"/>
        <v>0.02913533834586457</v>
      </c>
      <c r="L14" s="48">
        <v>240</v>
      </c>
      <c r="M14" s="9">
        <v>279</v>
      </c>
      <c r="N14" s="33">
        <f t="shared" si="4"/>
        <v>-0.13978494623655913</v>
      </c>
      <c r="O14" s="54">
        <v>199</v>
      </c>
      <c r="P14" s="10">
        <v>200</v>
      </c>
      <c r="Q14" s="51">
        <f t="shared" si="8"/>
        <v>-0.0050000000000000044</v>
      </c>
      <c r="R14" s="59">
        <f t="shared" si="1"/>
        <v>9199</v>
      </c>
      <c r="S14" s="10">
        <f t="shared" si="1"/>
        <v>8991</v>
      </c>
      <c r="T14" s="33">
        <f t="shared" si="6"/>
        <v>0.023134245356467575</v>
      </c>
      <c r="U14" s="57">
        <f t="shared" si="7"/>
        <v>0.960329888297317</v>
      </c>
      <c r="V14" s="22">
        <v>0.6169914481985139</v>
      </c>
      <c r="W14" s="51">
        <f t="shared" si="5"/>
        <v>0.5564719593784964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9787</v>
      </c>
      <c r="G15" s="9">
        <v>9777</v>
      </c>
      <c r="H15" s="33">
        <f t="shared" si="2"/>
        <v>0.0010228086325048125</v>
      </c>
      <c r="I15" s="35">
        <v>12768</v>
      </c>
      <c r="J15" s="9">
        <v>12341</v>
      </c>
      <c r="K15" s="51">
        <f t="shared" si="3"/>
        <v>0.03460011344299496</v>
      </c>
      <c r="L15" s="48">
        <v>319</v>
      </c>
      <c r="M15" s="9">
        <v>372</v>
      </c>
      <c r="N15" s="33">
        <f t="shared" si="4"/>
        <v>-0.14247311827956988</v>
      </c>
      <c r="O15" s="54">
        <v>161</v>
      </c>
      <c r="P15" s="10">
        <v>152</v>
      </c>
      <c r="Q15" s="51">
        <f t="shared" si="8"/>
        <v>0.05921052631578938</v>
      </c>
      <c r="R15" s="59">
        <f t="shared" si="1"/>
        <v>13248</v>
      </c>
      <c r="S15" s="10">
        <f t="shared" si="1"/>
        <v>12865</v>
      </c>
      <c r="T15" s="33">
        <f t="shared" si="6"/>
        <v>0.029770695685969795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17897</v>
      </c>
      <c r="G16" s="90">
        <v>17877</v>
      </c>
      <c r="H16" s="91">
        <f t="shared" si="2"/>
        <v>0.0011187559433909477</v>
      </c>
      <c r="I16" s="92">
        <v>14500</v>
      </c>
      <c r="J16" s="90">
        <v>14042</v>
      </c>
      <c r="K16" s="93">
        <f t="shared" si="3"/>
        <v>0.032616436405070504</v>
      </c>
      <c r="L16" s="89">
        <v>584</v>
      </c>
      <c r="M16" s="90">
        <v>669</v>
      </c>
      <c r="N16" s="91">
        <f t="shared" si="4"/>
        <v>-0.12705530642750373</v>
      </c>
      <c r="O16" s="94">
        <v>313</v>
      </c>
      <c r="P16" s="95">
        <v>321</v>
      </c>
      <c r="Q16" s="93">
        <f t="shared" si="8"/>
        <v>-0.024922118380062308</v>
      </c>
      <c r="R16" s="96">
        <f t="shared" si="1"/>
        <v>15397</v>
      </c>
      <c r="S16" s="95">
        <f t="shared" si="1"/>
        <v>15032</v>
      </c>
      <c r="T16" s="91">
        <f t="shared" si="6"/>
        <v>0.024281532730175526</v>
      </c>
      <c r="U16" s="97">
        <f t="shared" si="7"/>
        <v>0.8603117840978936</v>
      </c>
      <c r="V16" s="98">
        <v>0.7063249470961674</v>
      </c>
      <c r="W16" s="93">
        <f t="shared" si="5"/>
        <v>0.21801132415723745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7367</v>
      </c>
      <c r="G17" s="4">
        <v>7359</v>
      </c>
      <c r="H17" s="79">
        <f t="shared" si="2"/>
        <v>0.0010871042261175745</v>
      </c>
      <c r="I17" s="80">
        <v>6945</v>
      </c>
      <c r="J17" s="4">
        <v>6900</v>
      </c>
      <c r="K17" s="81">
        <f t="shared" si="3"/>
        <v>0.006521739130434856</v>
      </c>
      <c r="L17" s="78">
        <v>593</v>
      </c>
      <c r="M17" s="4">
        <v>644</v>
      </c>
      <c r="N17" s="79">
        <f t="shared" si="4"/>
        <v>-0.07919254658385089</v>
      </c>
      <c r="O17" s="82">
        <v>22</v>
      </c>
      <c r="P17" s="5">
        <v>21</v>
      </c>
      <c r="Q17" s="81">
        <v>0</v>
      </c>
      <c r="R17" s="83">
        <f t="shared" si="1"/>
        <v>7560</v>
      </c>
      <c r="S17" s="5">
        <f t="shared" si="1"/>
        <v>7565</v>
      </c>
      <c r="T17" s="79">
        <f t="shared" si="6"/>
        <v>-0.0006609385327164263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4">
        <f>SUM(U17:U29)/13</f>
        <v>0.9299306760484467</v>
      </c>
      <c r="Y17" s="105">
        <f>SUM(V17:V29)/13</f>
        <v>0.9766568350733904</v>
      </c>
      <c r="Z17" s="106">
        <f>(X17/Y17)-1</f>
        <v>-0.04784296525343268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7242</v>
      </c>
      <c r="G18" s="9">
        <v>7234</v>
      </c>
      <c r="H18" s="33">
        <f t="shared" si="2"/>
        <v>0.0011058888581696458</v>
      </c>
      <c r="I18" s="35">
        <v>5800</v>
      </c>
      <c r="J18" s="9">
        <v>5802</v>
      </c>
      <c r="K18" s="51">
        <f t="shared" si="3"/>
        <v>-0.00034470872113068207</v>
      </c>
      <c r="L18" s="48">
        <v>584</v>
      </c>
      <c r="M18" s="9">
        <v>601</v>
      </c>
      <c r="N18" s="33">
        <f t="shared" si="4"/>
        <v>-0.028286189683860208</v>
      </c>
      <c r="O18" s="54">
        <v>49</v>
      </c>
      <c r="P18" s="10">
        <v>48</v>
      </c>
      <c r="Q18" s="51">
        <f t="shared" si="8"/>
        <v>0.02083333333333326</v>
      </c>
      <c r="R18" s="59">
        <f t="shared" si="1"/>
        <v>6433</v>
      </c>
      <c r="S18" s="10">
        <f t="shared" si="1"/>
        <v>6451</v>
      </c>
      <c r="T18" s="33">
        <f t="shared" si="6"/>
        <v>-0.0027902650751820968</v>
      </c>
      <c r="U18" s="57">
        <f t="shared" si="7"/>
        <v>0.888290527478597</v>
      </c>
      <c r="V18" s="22">
        <v>0.9188919034699414</v>
      </c>
      <c r="W18" s="51">
        <f t="shared" si="5"/>
        <v>-0.033302476467348074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15490</v>
      </c>
      <c r="G19" s="9">
        <v>15474</v>
      </c>
      <c r="H19" s="33">
        <f t="shared" si="2"/>
        <v>0.001033992503554293</v>
      </c>
      <c r="I19" s="35">
        <v>13489</v>
      </c>
      <c r="J19" s="9">
        <v>13440</v>
      </c>
      <c r="K19" s="51">
        <f t="shared" si="3"/>
        <v>0.003645833333333348</v>
      </c>
      <c r="L19" s="48">
        <v>544</v>
      </c>
      <c r="M19" s="9">
        <v>605</v>
      </c>
      <c r="N19" s="33">
        <f t="shared" si="4"/>
        <v>-0.10082644628099169</v>
      </c>
      <c r="O19" s="54">
        <v>129</v>
      </c>
      <c r="P19" s="10">
        <v>132</v>
      </c>
      <c r="Q19" s="51">
        <f t="shared" si="8"/>
        <v>-0.022727272727272707</v>
      </c>
      <c r="R19" s="59">
        <f t="shared" si="1"/>
        <v>14162</v>
      </c>
      <c r="S19" s="10">
        <f t="shared" si="1"/>
        <v>14177</v>
      </c>
      <c r="T19" s="33">
        <f t="shared" si="6"/>
        <v>-0.0010580517740000905</v>
      </c>
      <c r="U19" s="57">
        <f t="shared" si="7"/>
        <v>0.9142672692059394</v>
      </c>
      <c r="V19" s="22">
        <v>1.0166358595194085</v>
      </c>
      <c r="W19" s="51">
        <f t="shared" si="5"/>
        <v>-0.10069346792652145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9208</v>
      </c>
      <c r="G20" s="9">
        <v>9198</v>
      </c>
      <c r="H20" s="33">
        <f t="shared" si="2"/>
        <v>0.0010871928680147303</v>
      </c>
      <c r="I20" s="35">
        <v>8895</v>
      </c>
      <c r="J20" s="9">
        <v>8809</v>
      </c>
      <c r="K20" s="51">
        <f t="shared" si="3"/>
        <v>0.009762742649563005</v>
      </c>
      <c r="L20" s="48">
        <v>382</v>
      </c>
      <c r="M20" s="9">
        <v>417</v>
      </c>
      <c r="N20" s="33">
        <f t="shared" si="4"/>
        <v>-0.08393285371702641</v>
      </c>
      <c r="O20" s="54">
        <v>63</v>
      </c>
      <c r="P20" s="10">
        <v>65</v>
      </c>
      <c r="Q20" s="51">
        <f t="shared" si="8"/>
        <v>-0.03076923076923077</v>
      </c>
      <c r="R20" s="59">
        <f t="shared" si="1"/>
        <v>9340</v>
      </c>
      <c r="S20" s="10">
        <f t="shared" si="1"/>
        <v>9291</v>
      </c>
      <c r="T20" s="33">
        <f t="shared" si="6"/>
        <v>0.005273920998815962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37072</v>
      </c>
      <c r="G21" s="9">
        <v>37032</v>
      </c>
      <c r="H21" s="33">
        <f t="shared" si="2"/>
        <v>0.0010801468999783737</v>
      </c>
      <c r="I21" s="35">
        <v>31195</v>
      </c>
      <c r="J21" s="9">
        <v>31073</v>
      </c>
      <c r="K21" s="51">
        <f t="shared" si="3"/>
        <v>0.0039262382132398965</v>
      </c>
      <c r="L21" s="48">
        <v>1789</v>
      </c>
      <c r="M21" s="9">
        <v>1809</v>
      </c>
      <c r="N21" s="33">
        <f t="shared" si="4"/>
        <v>-0.011055831951354289</v>
      </c>
      <c r="O21" s="54">
        <v>548</v>
      </c>
      <c r="P21" s="10">
        <v>544</v>
      </c>
      <c r="Q21" s="51">
        <f t="shared" si="8"/>
        <v>0.007352941176470562</v>
      </c>
      <c r="R21" s="59">
        <f t="shared" si="1"/>
        <v>33532</v>
      </c>
      <c r="S21" s="10">
        <f t="shared" si="1"/>
        <v>33426</v>
      </c>
      <c r="T21" s="33">
        <f t="shared" si="6"/>
        <v>0.0031711841081791814</v>
      </c>
      <c r="U21" s="57">
        <f t="shared" si="7"/>
        <v>0.9045101424255503</v>
      </c>
      <c r="V21" s="22">
        <v>0.8460809911431936</v>
      </c>
      <c r="W21" s="51">
        <f t="shared" si="5"/>
        <v>0.06905857937241855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7141</v>
      </c>
      <c r="G22" s="9">
        <v>7133</v>
      </c>
      <c r="H22" s="33">
        <f t="shared" si="2"/>
        <v>0.0011215477358754722</v>
      </c>
      <c r="I22" s="35">
        <v>5414</v>
      </c>
      <c r="J22" s="9">
        <v>5388</v>
      </c>
      <c r="K22" s="51">
        <f t="shared" si="3"/>
        <v>0.0048255382331106045</v>
      </c>
      <c r="L22" s="48">
        <v>477</v>
      </c>
      <c r="M22" s="9">
        <v>491</v>
      </c>
      <c r="N22" s="33">
        <f t="shared" si="4"/>
        <v>-0.02851323828920571</v>
      </c>
      <c r="O22" s="54">
        <v>43</v>
      </c>
      <c r="P22" s="10">
        <v>41</v>
      </c>
      <c r="Q22" s="51">
        <f t="shared" si="8"/>
        <v>0.04878048780487809</v>
      </c>
      <c r="R22" s="59">
        <f t="shared" si="1"/>
        <v>5934</v>
      </c>
      <c r="S22" s="10">
        <f t="shared" si="1"/>
        <v>5920</v>
      </c>
      <c r="T22" s="33">
        <f t="shared" si="6"/>
        <v>0.0023648648648648685</v>
      </c>
      <c r="U22" s="57">
        <f t="shared" si="7"/>
        <v>0.8309760537739812</v>
      </c>
      <c r="V22" s="22">
        <v>0.9461105904404874</v>
      </c>
      <c r="W22" s="51">
        <f t="shared" si="5"/>
        <v>-0.1216924721378525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19356</v>
      </c>
      <c r="G23" s="9">
        <v>19334</v>
      </c>
      <c r="H23" s="33">
        <f t="shared" si="2"/>
        <v>0.0011378917968345448</v>
      </c>
      <c r="I23" s="35">
        <v>15899</v>
      </c>
      <c r="J23" s="9">
        <v>15927</v>
      </c>
      <c r="K23" s="51">
        <f t="shared" si="3"/>
        <v>-0.0017580209706786754</v>
      </c>
      <c r="L23" s="48">
        <v>1446</v>
      </c>
      <c r="M23" s="9">
        <v>1428</v>
      </c>
      <c r="N23" s="33">
        <f t="shared" si="4"/>
        <v>0.012605042016806678</v>
      </c>
      <c r="O23" s="54">
        <v>225</v>
      </c>
      <c r="P23" s="10">
        <v>227</v>
      </c>
      <c r="Q23" s="51">
        <f t="shared" si="8"/>
        <v>-0.008810572687224627</v>
      </c>
      <c r="R23" s="59">
        <f t="shared" si="1"/>
        <v>17570</v>
      </c>
      <c r="S23" s="10">
        <f t="shared" si="1"/>
        <v>17582</v>
      </c>
      <c r="T23" s="33">
        <f t="shared" si="6"/>
        <v>-0.000682516209760009</v>
      </c>
      <c r="U23" s="57">
        <f t="shared" si="7"/>
        <v>0.9077288696011573</v>
      </c>
      <c r="V23" s="22">
        <v>1.1281635301752109</v>
      </c>
      <c r="W23" s="51">
        <f t="shared" si="5"/>
        <v>-0.19539247163912377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7046</v>
      </c>
      <c r="G24" s="9">
        <v>7038</v>
      </c>
      <c r="H24" s="33">
        <f t="shared" si="2"/>
        <v>0.0011366865586814878</v>
      </c>
      <c r="I24" s="35">
        <v>5183</v>
      </c>
      <c r="J24" s="9">
        <v>5171</v>
      </c>
      <c r="K24" s="51">
        <f t="shared" si="3"/>
        <v>0.0023206343067105895</v>
      </c>
      <c r="L24" s="48">
        <v>333</v>
      </c>
      <c r="M24" s="9">
        <v>373</v>
      </c>
      <c r="N24" s="33">
        <f t="shared" si="4"/>
        <v>-0.10723860589812328</v>
      </c>
      <c r="O24" s="54">
        <v>34</v>
      </c>
      <c r="P24" s="10">
        <v>36</v>
      </c>
      <c r="Q24" s="51">
        <f t="shared" si="8"/>
        <v>-0.05555555555555558</v>
      </c>
      <c r="R24" s="59">
        <f t="shared" si="1"/>
        <v>5550</v>
      </c>
      <c r="S24" s="10">
        <f t="shared" si="1"/>
        <v>5580</v>
      </c>
      <c r="T24" s="33">
        <f t="shared" si="6"/>
        <v>-0.005376344086021501</v>
      </c>
      <c r="U24" s="57">
        <f t="shared" si="7"/>
        <v>0.7876809537326143</v>
      </c>
      <c r="V24" s="22">
        <v>0.9691934925579785</v>
      </c>
      <c r="W24" s="51">
        <f t="shared" si="5"/>
        <v>-0.18728204452374186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7639</v>
      </c>
      <c r="G25" s="9">
        <v>7630</v>
      </c>
      <c r="H25" s="33">
        <f t="shared" si="2"/>
        <v>0.0011795543905634975</v>
      </c>
      <c r="I25" s="35">
        <v>6498</v>
      </c>
      <c r="J25" s="9">
        <v>6435</v>
      </c>
      <c r="K25" s="51">
        <f t="shared" si="3"/>
        <v>0.009790209790209836</v>
      </c>
      <c r="L25" s="48">
        <v>472</v>
      </c>
      <c r="M25" s="9">
        <v>552</v>
      </c>
      <c r="N25" s="33">
        <f t="shared" si="4"/>
        <v>-0.14492753623188404</v>
      </c>
      <c r="O25" s="54">
        <v>71</v>
      </c>
      <c r="P25" s="10">
        <v>72</v>
      </c>
      <c r="Q25" s="51">
        <f t="shared" si="8"/>
        <v>-0.01388888888888884</v>
      </c>
      <c r="R25" s="59">
        <f t="shared" si="1"/>
        <v>7041</v>
      </c>
      <c r="S25" s="10">
        <f t="shared" si="1"/>
        <v>7059</v>
      </c>
      <c r="T25" s="33">
        <f t="shared" si="6"/>
        <v>-0.0025499362515937207</v>
      </c>
      <c r="U25" s="57">
        <f t="shared" si="7"/>
        <v>0.9217175022908758</v>
      </c>
      <c r="V25" s="22">
        <v>0.8098297824371548</v>
      </c>
      <c r="W25" s="51">
        <f t="shared" si="5"/>
        <v>0.13816202155099666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115936</v>
      </c>
      <c r="G26" s="9">
        <v>115810</v>
      </c>
      <c r="H26" s="33">
        <f t="shared" si="2"/>
        <v>0.0010879889474137983</v>
      </c>
      <c r="I26" s="35">
        <v>101310</v>
      </c>
      <c r="J26" s="9">
        <v>96694</v>
      </c>
      <c r="K26" s="51">
        <f t="shared" si="3"/>
        <v>0.047738225743065854</v>
      </c>
      <c r="L26" s="48">
        <v>28639</v>
      </c>
      <c r="M26" s="9">
        <v>31198</v>
      </c>
      <c r="N26" s="33">
        <f t="shared" si="4"/>
        <v>-0.08202448874927881</v>
      </c>
      <c r="O26" s="54">
        <v>2553</v>
      </c>
      <c r="P26" s="10">
        <v>2531</v>
      </c>
      <c r="Q26" s="51">
        <f t="shared" si="8"/>
        <v>0.00869221651521146</v>
      </c>
      <c r="R26" s="59">
        <f t="shared" si="1"/>
        <v>132502</v>
      </c>
      <c r="S26" s="10">
        <f t="shared" si="1"/>
        <v>130423</v>
      </c>
      <c r="T26" s="33">
        <f t="shared" si="6"/>
        <v>0.015940439953075813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10067</v>
      </c>
      <c r="G27" s="9">
        <v>10056</v>
      </c>
      <c r="H27" s="33">
        <f t="shared" si="2"/>
        <v>0.001093874303898179</v>
      </c>
      <c r="I27" s="35">
        <v>11272</v>
      </c>
      <c r="J27" s="9">
        <v>11183</v>
      </c>
      <c r="K27" s="51">
        <f t="shared" si="3"/>
        <v>0.007958508450326418</v>
      </c>
      <c r="L27" s="48">
        <v>491</v>
      </c>
      <c r="M27" s="9">
        <v>559</v>
      </c>
      <c r="N27" s="33">
        <f t="shared" si="4"/>
        <v>-0.12164579606440074</v>
      </c>
      <c r="O27" s="54">
        <v>77</v>
      </c>
      <c r="P27" s="10">
        <v>77</v>
      </c>
      <c r="Q27" s="51">
        <f t="shared" si="8"/>
        <v>0</v>
      </c>
      <c r="R27" s="59">
        <f t="shared" si="1"/>
        <v>11840</v>
      </c>
      <c r="S27" s="10">
        <f t="shared" si="1"/>
        <v>11819</v>
      </c>
      <c r="T27" s="33">
        <f t="shared" si="6"/>
        <v>0.001776800067687656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8372</v>
      </c>
      <c r="G28" s="9">
        <v>8363</v>
      </c>
      <c r="H28" s="33">
        <f t="shared" si="2"/>
        <v>0.0010761688389333557</v>
      </c>
      <c r="I28" s="35">
        <v>7353</v>
      </c>
      <c r="J28" s="9">
        <v>7109</v>
      </c>
      <c r="K28" s="51">
        <f t="shared" si="3"/>
        <v>0.03432268954845963</v>
      </c>
      <c r="L28" s="48">
        <v>452</v>
      </c>
      <c r="M28" s="9">
        <v>687</v>
      </c>
      <c r="N28" s="33">
        <f t="shared" si="4"/>
        <v>-0.34206695778748175</v>
      </c>
      <c r="O28" s="54">
        <v>128</v>
      </c>
      <c r="P28" s="10">
        <v>125</v>
      </c>
      <c r="Q28" s="51">
        <f t="shared" si="8"/>
        <v>0.02400000000000002</v>
      </c>
      <c r="R28" s="59">
        <f t="shared" si="1"/>
        <v>7933</v>
      </c>
      <c r="S28" s="10">
        <f t="shared" si="1"/>
        <v>7921</v>
      </c>
      <c r="T28" s="33">
        <f t="shared" si="6"/>
        <v>0.001514960232293916</v>
      </c>
      <c r="U28" s="57">
        <f t="shared" si="7"/>
        <v>0.9475633062589585</v>
      </c>
      <c r="V28" s="22">
        <v>0.9706986317956169</v>
      </c>
      <c r="W28" s="51">
        <f t="shared" si="5"/>
        <v>-0.023833685120027703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17234</v>
      </c>
      <c r="G29" s="14">
        <v>17215</v>
      </c>
      <c r="H29" s="34">
        <f t="shared" si="2"/>
        <v>0.0011036886436246451</v>
      </c>
      <c r="I29" s="36">
        <v>15858</v>
      </c>
      <c r="J29" s="14">
        <v>15714</v>
      </c>
      <c r="K29" s="52">
        <f t="shared" si="3"/>
        <v>0.009163802978235935</v>
      </c>
      <c r="L29" s="49">
        <v>1057</v>
      </c>
      <c r="M29" s="14">
        <v>1187</v>
      </c>
      <c r="N29" s="34">
        <f t="shared" si="4"/>
        <v>-0.10951979780960408</v>
      </c>
      <c r="O29" s="55">
        <v>84</v>
      </c>
      <c r="P29" s="15">
        <v>85</v>
      </c>
      <c r="Q29" s="52">
        <f t="shared" si="8"/>
        <v>-0.0117647058823529</v>
      </c>
      <c r="R29" s="60">
        <f t="shared" si="1"/>
        <v>16999</v>
      </c>
      <c r="S29" s="15">
        <f t="shared" si="1"/>
        <v>16986</v>
      </c>
      <c r="T29" s="34">
        <f t="shared" si="6"/>
        <v>0.0007653361591899444</v>
      </c>
      <c r="U29" s="58">
        <f t="shared" si="7"/>
        <v>0.986364163862133</v>
      </c>
      <c r="V29" s="24">
        <v>0.8685799058727236</v>
      </c>
      <c r="W29" s="52">
        <f t="shared" si="5"/>
        <v>0.13560555245756367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7450</v>
      </c>
      <c r="G30" s="41">
        <v>7442</v>
      </c>
      <c r="H30" s="44">
        <f t="shared" si="2"/>
        <v>0.0010749798441278546</v>
      </c>
      <c r="I30" s="40">
        <v>5623</v>
      </c>
      <c r="J30" s="41">
        <v>5524</v>
      </c>
      <c r="K30" s="50">
        <f t="shared" si="3"/>
        <v>0.017921795800144746</v>
      </c>
      <c r="L30" s="75">
        <v>243</v>
      </c>
      <c r="M30" s="41">
        <v>292</v>
      </c>
      <c r="N30" s="44">
        <f t="shared" si="4"/>
        <v>-0.1678082191780822</v>
      </c>
      <c r="O30" s="53">
        <v>24</v>
      </c>
      <c r="P30" s="42">
        <v>26</v>
      </c>
      <c r="Q30" s="50">
        <v>0</v>
      </c>
      <c r="R30" s="76">
        <f t="shared" si="1"/>
        <v>5890</v>
      </c>
      <c r="S30" s="42">
        <f t="shared" si="1"/>
        <v>5842</v>
      </c>
      <c r="T30" s="44">
        <f t="shared" si="6"/>
        <v>0.008216364258815556</v>
      </c>
      <c r="U30" s="56">
        <f t="shared" si="7"/>
        <v>0.7906040268456376</v>
      </c>
      <c r="V30" s="43">
        <v>0.9038880248833593</v>
      </c>
      <c r="W30" s="50">
        <f t="shared" si="5"/>
        <v>-0.12532968124269628</v>
      </c>
      <c r="X30" s="104">
        <f>SUM(U30:U33)/4</f>
        <v>0.8454560827455675</v>
      </c>
      <c r="Y30" s="105">
        <f>SUM(V30:V33)/4</f>
        <v>0.7788424302396543</v>
      </c>
      <c r="Z30" s="106">
        <f>(X30/Y30)-1</f>
        <v>0.0855290491626346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13821</v>
      </c>
      <c r="G31" s="9">
        <v>13806</v>
      </c>
      <c r="H31" s="33">
        <f t="shared" si="2"/>
        <v>0.0010864841373317002</v>
      </c>
      <c r="I31" s="35">
        <v>11640</v>
      </c>
      <c r="J31" s="9">
        <v>11595</v>
      </c>
      <c r="K31" s="51">
        <f t="shared" si="3"/>
        <v>0.0038809831824062613</v>
      </c>
      <c r="L31" s="48">
        <v>685</v>
      </c>
      <c r="M31" s="9">
        <v>744</v>
      </c>
      <c r="N31" s="33">
        <f t="shared" si="4"/>
        <v>-0.07930107526881724</v>
      </c>
      <c r="O31" s="54">
        <v>307</v>
      </c>
      <c r="P31" s="10">
        <v>313</v>
      </c>
      <c r="Q31" s="51">
        <f aca="true" t="shared" si="9" ref="Q31:Q66">(O31/P31)-1</f>
        <v>-0.019169329073482455</v>
      </c>
      <c r="R31" s="59">
        <f t="shared" si="1"/>
        <v>12632</v>
      </c>
      <c r="S31" s="10">
        <f t="shared" si="1"/>
        <v>12652</v>
      </c>
      <c r="T31" s="33">
        <f t="shared" si="6"/>
        <v>-0.0015807777426494196</v>
      </c>
      <c r="U31" s="57">
        <f t="shared" si="7"/>
        <v>0.913971492656103</v>
      </c>
      <c r="V31" s="22">
        <v>1.0604991177212</v>
      </c>
      <c r="W31" s="51">
        <f t="shared" si="5"/>
        <v>-0.1381685497107772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6476</v>
      </c>
      <c r="G32" s="9">
        <v>6469</v>
      </c>
      <c r="H32" s="33">
        <f t="shared" si="2"/>
        <v>0.001082083784201604</v>
      </c>
      <c r="I32" s="35">
        <v>4170</v>
      </c>
      <c r="J32" s="9">
        <v>4035</v>
      </c>
      <c r="K32" s="51">
        <f t="shared" si="3"/>
        <v>0.03345724907063197</v>
      </c>
      <c r="L32" s="48">
        <v>238</v>
      </c>
      <c r="M32" s="9">
        <v>311</v>
      </c>
      <c r="N32" s="33">
        <f t="shared" si="4"/>
        <v>-0.23472668810289388</v>
      </c>
      <c r="O32" s="54">
        <v>77</v>
      </c>
      <c r="P32" s="10">
        <v>71</v>
      </c>
      <c r="Q32" s="51">
        <f t="shared" si="9"/>
        <v>0.08450704225352124</v>
      </c>
      <c r="R32" s="59">
        <f t="shared" si="1"/>
        <v>4485</v>
      </c>
      <c r="S32" s="10">
        <f t="shared" si="1"/>
        <v>4417</v>
      </c>
      <c r="T32" s="33">
        <f t="shared" si="6"/>
        <v>0.0153950645234322</v>
      </c>
      <c r="U32" s="57">
        <f t="shared" si="7"/>
        <v>0.692557134033354</v>
      </c>
      <c r="V32" s="22">
        <v>0.7110481586402266</v>
      </c>
      <c r="W32" s="51">
        <f t="shared" si="5"/>
        <v>-0.026005305522812994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9276</v>
      </c>
      <c r="G33" s="90">
        <v>9266</v>
      </c>
      <c r="H33" s="91">
        <f t="shared" si="2"/>
        <v>0.0010792143319662273</v>
      </c>
      <c r="I33" s="92">
        <v>8586</v>
      </c>
      <c r="J33" s="90">
        <v>8474</v>
      </c>
      <c r="K33" s="93">
        <f t="shared" si="3"/>
        <v>0.013216898749115025</v>
      </c>
      <c r="L33" s="89">
        <v>378</v>
      </c>
      <c r="M33" s="90">
        <v>525</v>
      </c>
      <c r="N33" s="91">
        <f t="shared" si="4"/>
        <v>-0.28</v>
      </c>
      <c r="O33" s="94">
        <v>170</v>
      </c>
      <c r="P33" s="95">
        <v>171</v>
      </c>
      <c r="Q33" s="93">
        <f t="shared" si="9"/>
        <v>-0.005847953216374324</v>
      </c>
      <c r="R33" s="96">
        <f t="shared" si="1"/>
        <v>9134</v>
      </c>
      <c r="S33" s="95">
        <f t="shared" si="1"/>
        <v>9170</v>
      </c>
      <c r="T33" s="91">
        <f t="shared" si="6"/>
        <v>-0.003925845147219165</v>
      </c>
      <c r="U33" s="97">
        <f t="shared" si="7"/>
        <v>0.9846916774471756</v>
      </c>
      <c r="V33" s="98">
        <v>0.43993441971383146</v>
      </c>
      <c r="W33" s="93">
        <f t="shared" si="5"/>
        <v>1.2382692358731506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8427</v>
      </c>
      <c r="G34" s="4">
        <v>8418</v>
      </c>
      <c r="H34" s="79">
        <f t="shared" si="2"/>
        <v>0.0010691375623663735</v>
      </c>
      <c r="I34" s="80">
        <v>6060</v>
      </c>
      <c r="J34" s="4">
        <v>5960</v>
      </c>
      <c r="K34" s="81">
        <f t="shared" si="3"/>
        <v>0.016778523489932917</v>
      </c>
      <c r="L34" s="78">
        <v>289</v>
      </c>
      <c r="M34" s="4">
        <v>430</v>
      </c>
      <c r="N34" s="79">
        <f t="shared" si="4"/>
        <v>-0.327906976744186</v>
      </c>
      <c r="O34" s="82">
        <v>54</v>
      </c>
      <c r="P34" s="5">
        <v>55</v>
      </c>
      <c r="Q34" s="81">
        <f t="shared" si="9"/>
        <v>-0.018181818181818188</v>
      </c>
      <c r="R34" s="83">
        <f t="shared" si="1"/>
        <v>6403</v>
      </c>
      <c r="S34" s="5">
        <f t="shared" si="1"/>
        <v>6445</v>
      </c>
      <c r="T34" s="79">
        <f t="shared" si="6"/>
        <v>-0.006516679596586528</v>
      </c>
      <c r="U34" s="84">
        <f t="shared" si="7"/>
        <v>0.7598196273881571</v>
      </c>
      <c r="V34" s="23">
        <v>0.8723235527359239</v>
      </c>
      <c r="W34" s="81">
        <f t="shared" si="5"/>
        <v>-0.12897040896684897</v>
      </c>
      <c r="X34" s="104">
        <f>SUM(U34:U38)/5</f>
        <v>0.8672734059943764</v>
      </c>
      <c r="Y34" s="105">
        <f>SUM(V34:V38)/5</f>
        <v>0.8809645162799379</v>
      </c>
      <c r="Z34" s="106">
        <f>(X34/Y34)-1</f>
        <v>-0.015541046242560475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23935</v>
      </c>
      <c r="G35" s="9">
        <v>23909</v>
      </c>
      <c r="H35" s="33">
        <f t="shared" si="2"/>
        <v>0.0010874566062988311</v>
      </c>
      <c r="I35" s="35">
        <v>18232</v>
      </c>
      <c r="J35" s="9">
        <v>18081</v>
      </c>
      <c r="K35" s="51">
        <f t="shared" si="3"/>
        <v>0.008351308002875868</v>
      </c>
      <c r="L35" s="48">
        <v>1177</v>
      </c>
      <c r="M35" s="9">
        <v>1289</v>
      </c>
      <c r="N35" s="33">
        <f t="shared" si="4"/>
        <v>-0.08688906128782004</v>
      </c>
      <c r="O35" s="54">
        <v>188</v>
      </c>
      <c r="P35" s="10">
        <v>194</v>
      </c>
      <c r="Q35" s="51">
        <f t="shared" si="9"/>
        <v>-0.030927835051546393</v>
      </c>
      <c r="R35" s="59">
        <f aca="true" t="shared" si="10" ref="R35:S66">I35+L35+O35</f>
        <v>19597</v>
      </c>
      <c r="S35" s="10">
        <f t="shared" si="10"/>
        <v>19564</v>
      </c>
      <c r="T35" s="33">
        <f t="shared" si="6"/>
        <v>0.0016867716213453399</v>
      </c>
      <c r="U35" s="57">
        <f t="shared" si="7"/>
        <v>0.8187591393357009</v>
      </c>
      <c r="V35" s="22">
        <v>0.7610805753713016</v>
      </c>
      <c r="W35" s="51">
        <f t="shared" si="5"/>
        <v>0.07578509533798061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31778</v>
      </c>
      <c r="G36" s="9">
        <v>31744</v>
      </c>
      <c r="H36" s="33">
        <f t="shared" si="2"/>
        <v>0.0010710685483870108</v>
      </c>
      <c r="I36" s="35">
        <v>26692</v>
      </c>
      <c r="J36" s="9">
        <v>26181</v>
      </c>
      <c r="K36" s="51">
        <f t="shared" si="3"/>
        <v>0.01951797104770625</v>
      </c>
      <c r="L36" s="48">
        <v>4010</v>
      </c>
      <c r="M36" s="9">
        <v>4292</v>
      </c>
      <c r="N36" s="33">
        <f t="shared" si="4"/>
        <v>-0.06570363466915186</v>
      </c>
      <c r="O36" s="54">
        <v>654</v>
      </c>
      <c r="P36" s="10">
        <v>651</v>
      </c>
      <c r="Q36" s="51">
        <f t="shared" si="9"/>
        <v>0.004608294930875667</v>
      </c>
      <c r="R36" s="59">
        <f t="shared" si="10"/>
        <v>31356</v>
      </c>
      <c r="S36" s="10">
        <f t="shared" si="10"/>
        <v>31124</v>
      </c>
      <c r="T36" s="33">
        <f t="shared" si="6"/>
        <v>0.007454054748746941</v>
      </c>
      <c r="U36" s="57">
        <f t="shared" si="7"/>
        <v>0.986720372584807</v>
      </c>
      <c r="V36" s="22">
        <v>1.1685935614465335</v>
      </c>
      <c r="W36" s="51">
        <f t="shared" si="5"/>
        <v>-0.15563425545199505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18415</v>
      </c>
      <c r="G37" s="9">
        <v>18395</v>
      </c>
      <c r="H37" s="33">
        <f t="shared" si="2"/>
        <v>0.0010872519706441874</v>
      </c>
      <c r="I37" s="35">
        <v>14562</v>
      </c>
      <c r="J37" s="9">
        <v>14421</v>
      </c>
      <c r="K37" s="51">
        <f t="shared" si="3"/>
        <v>0.00977740794674431</v>
      </c>
      <c r="L37" s="48">
        <v>576</v>
      </c>
      <c r="M37" s="9">
        <v>777</v>
      </c>
      <c r="N37" s="33">
        <f t="shared" si="4"/>
        <v>-0.2586872586872587</v>
      </c>
      <c r="O37" s="54">
        <v>170</v>
      </c>
      <c r="P37" s="10">
        <v>172</v>
      </c>
      <c r="Q37" s="51">
        <f t="shared" si="9"/>
        <v>-0.011627906976744207</v>
      </c>
      <c r="R37" s="59">
        <f t="shared" si="10"/>
        <v>15308</v>
      </c>
      <c r="S37" s="10">
        <f t="shared" si="10"/>
        <v>15370</v>
      </c>
      <c r="T37" s="33">
        <f t="shared" si="6"/>
        <v>-0.004033832140533544</v>
      </c>
      <c r="U37" s="57">
        <f t="shared" si="7"/>
        <v>0.8312788487645941</v>
      </c>
      <c r="V37" s="22">
        <v>0.7763438725368541</v>
      </c>
      <c r="W37" s="51">
        <f t="shared" si="5"/>
        <v>0.07076113842211362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6826</v>
      </c>
      <c r="G38" s="14">
        <v>6818</v>
      </c>
      <c r="H38" s="34">
        <f t="shared" si="2"/>
        <v>0.0011733646230565054</v>
      </c>
      <c r="I38" s="36">
        <v>6065</v>
      </c>
      <c r="J38" s="14">
        <v>5992</v>
      </c>
      <c r="K38" s="52">
        <f t="shared" si="3"/>
        <v>0.012182910547396508</v>
      </c>
      <c r="L38" s="49">
        <v>291</v>
      </c>
      <c r="M38" s="14">
        <v>352</v>
      </c>
      <c r="N38" s="34">
        <f t="shared" si="4"/>
        <v>-0.17329545454545459</v>
      </c>
      <c r="O38" s="55">
        <v>59</v>
      </c>
      <c r="P38" s="15">
        <v>61</v>
      </c>
      <c r="Q38" s="52">
        <f t="shared" si="9"/>
        <v>-0.032786885245901676</v>
      </c>
      <c r="R38" s="60">
        <f t="shared" si="10"/>
        <v>6415</v>
      </c>
      <c r="S38" s="15">
        <f t="shared" si="10"/>
        <v>6405</v>
      </c>
      <c r="T38" s="34">
        <f t="shared" si="6"/>
        <v>0.0015612802498048417</v>
      </c>
      <c r="U38" s="58">
        <f t="shared" si="7"/>
        <v>0.9397890418986229</v>
      </c>
      <c r="V38" s="24">
        <v>0.8264810193090766</v>
      </c>
      <c r="W38" s="52">
        <f t="shared" si="5"/>
        <v>0.13709694468757405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8610</v>
      </c>
      <c r="G39" s="41">
        <v>8601</v>
      </c>
      <c r="H39" s="44">
        <f t="shared" si="2"/>
        <v>0.001046389954656446</v>
      </c>
      <c r="I39" s="40">
        <v>6306</v>
      </c>
      <c r="J39" s="41">
        <v>6276</v>
      </c>
      <c r="K39" s="50">
        <f t="shared" si="3"/>
        <v>0.004780114722753304</v>
      </c>
      <c r="L39" s="75">
        <v>411</v>
      </c>
      <c r="M39" s="41">
        <v>527</v>
      </c>
      <c r="N39" s="44">
        <f t="shared" si="4"/>
        <v>-0.22011385199240985</v>
      </c>
      <c r="O39" s="53">
        <v>145</v>
      </c>
      <c r="P39" s="42">
        <v>145</v>
      </c>
      <c r="Q39" s="50">
        <f t="shared" si="9"/>
        <v>0</v>
      </c>
      <c r="R39" s="76">
        <f t="shared" si="10"/>
        <v>6862</v>
      </c>
      <c r="S39" s="42">
        <f t="shared" si="10"/>
        <v>6948</v>
      </c>
      <c r="T39" s="44">
        <f t="shared" si="6"/>
        <v>-0.012377662636730014</v>
      </c>
      <c r="U39" s="56">
        <f t="shared" si="7"/>
        <v>0.7969802555168409</v>
      </c>
      <c r="V39" s="43">
        <v>1.079614529280949</v>
      </c>
      <c r="W39" s="50">
        <f t="shared" si="5"/>
        <v>-0.26179183967850983</v>
      </c>
      <c r="X39" s="104">
        <f>SUM(U39:U42)/4</f>
        <v>0.820301491494323</v>
      </c>
      <c r="Y39" s="105">
        <f>SUM(V39:V42)/4</f>
        <v>0.9241349613328034</v>
      </c>
      <c r="Z39" s="106">
        <f>(X39/Y39)-1</f>
        <v>-0.11235747394377327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13750</v>
      </c>
      <c r="G40" s="9">
        <v>13735</v>
      </c>
      <c r="H40" s="33">
        <f t="shared" si="2"/>
        <v>0.0010921004732435957</v>
      </c>
      <c r="I40" s="35">
        <v>8160</v>
      </c>
      <c r="J40" s="9">
        <v>8088</v>
      </c>
      <c r="K40" s="51">
        <f t="shared" si="3"/>
        <v>0.008902077151335286</v>
      </c>
      <c r="L40" s="48">
        <v>525</v>
      </c>
      <c r="M40" s="9">
        <v>638</v>
      </c>
      <c r="N40" s="33">
        <f t="shared" si="4"/>
        <v>-0.17711598746081503</v>
      </c>
      <c r="O40" s="54">
        <v>141</v>
      </c>
      <c r="P40" s="10">
        <v>142</v>
      </c>
      <c r="Q40" s="51">
        <f t="shared" si="9"/>
        <v>-0.007042253521126751</v>
      </c>
      <c r="R40" s="59">
        <f t="shared" si="10"/>
        <v>8826</v>
      </c>
      <c r="S40" s="10">
        <f t="shared" si="10"/>
        <v>8868</v>
      </c>
      <c r="T40" s="33">
        <f t="shared" si="6"/>
        <v>-0.004736129905277386</v>
      </c>
      <c r="U40" s="57">
        <f t="shared" si="7"/>
        <v>0.6418909090909091</v>
      </c>
      <c r="V40" s="22">
        <v>0.9745679817411151</v>
      </c>
      <c r="W40" s="51">
        <f t="shared" si="5"/>
        <v>-0.34135850847045235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10021</v>
      </c>
      <c r="G41" s="9">
        <v>10010</v>
      </c>
      <c r="H41" s="33">
        <f t="shared" si="2"/>
        <v>0.001098901098901095</v>
      </c>
      <c r="I41" s="35">
        <v>8443</v>
      </c>
      <c r="J41" s="9">
        <v>8293</v>
      </c>
      <c r="K41" s="51">
        <f t="shared" si="3"/>
        <v>0.018087543711563958</v>
      </c>
      <c r="L41" s="48">
        <v>354</v>
      </c>
      <c r="M41" s="9">
        <v>446</v>
      </c>
      <c r="N41" s="33">
        <f t="shared" si="4"/>
        <v>-0.20627802690582964</v>
      </c>
      <c r="O41" s="54">
        <v>152</v>
      </c>
      <c r="P41" s="10">
        <v>150</v>
      </c>
      <c r="Q41" s="51">
        <f t="shared" si="9"/>
        <v>0.01333333333333342</v>
      </c>
      <c r="R41" s="59">
        <f t="shared" si="10"/>
        <v>8949</v>
      </c>
      <c r="S41" s="10">
        <f t="shared" si="10"/>
        <v>8889</v>
      </c>
      <c r="T41" s="33">
        <f t="shared" si="6"/>
        <v>0.006749915626054648</v>
      </c>
      <c r="U41" s="57">
        <f t="shared" si="7"/>
        <v>0.8930246482386988</v>
      </c>
      <c r="V41" s="22">
        <v>0.9314362305392309</v>
      </c>
      <c r="W41" s="51">
        <f t="shared" si="5"/>
        <v>-0.04123908974240209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19787</v>
      </c>
      <c r="G42" s="90">
        <v>19765</v>
      </c>
      <c r="H42" s="91">
        <f t="shared" si="2"/>
        <v>0.0011130786744244503</v>
      </c>
      <c r="I42" s="92">
        <v>16840</v>
      </c>
      <c r="J42" s="90">
        <v>16700</v>
      </c>
      <c r="K42" s="93">
        <f t="shared" si="3"/>
        <v>0.008383233532934131</v>
      </c>
      <c r="L42" s="89">
        <v>1540</v>
      </c>
      <c r="M42" s="90">
        <v>1550</v>
      </c>
      <c r="N42" s="91">
        <f t="shared" si="4"/>
        <v>-0.006451612903225823</v>
      </c>
      <c r="O42" s="94">
        <v>404</v>
      </c>
      <c r="P42" s="95">
        <v>408</v>
      </c>
      <c r="Q42" s="93">
        <f t="shared" si="9"/>
        <v>-0.009803921568627416</v>
      </c>
      <c r="R42" s="96">
        <f t="shared" si="10"/>
        <v>18784</v>
      </c>
      <c r="S42" s="95">
        <f t="shared" si="10"/>
        <v>18658</v>
      </c>
      <c r="T42" s="91">
        <f t="shared" si="6"/>
        <v>0.006753135384285569</v>
      </c>
      <c r="U42" s="97">
        <f t="shared" si="7"/>
        <v>0.9493101531308434</v>
      </c>
      <c r="V42" s="98">
        <v>0.7109211037699183</v>
      </c>
      <c r="W42" s="93">
        <f t="shared" si="5"/>
        <v>0.3353241985598405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14170</v>
      </c>
      <c r="G43" s="4">
        <v>14155</v>
      </c>
      <c r="H43" s="79">
        <f t="shared" si="2"/>
        <v>0.0010596962204167948</v>
      </c>
      <c r="I43" s="80">
        <v>6349</v>
      </c>
      <c r="J43" s="4">
        <v>6295</v>
      </c>
      <c r="K43" s="81">
        <f t="shared" si="3"/>
        <v>0.008578236695790276</v>
      </c>
      <c r="L43" s="78">
        <v>289</v>
      </c>
      <c r="M43" s="4">
        <v>313</v>
      </c>
      <c r="N43" s="79">
        <f t="shared" si="4"/>
        <v>-0.07667731629392971</v>
      </c>
      <c r="O43" s="82">
        <v>161</v>
      </c>
      <c r="P43" s="5">
        <v>157</v>
      </c>
      <c r="Q43" s="81">
        <f t="shared" si="9"/>
        <v>0.02547770700636942</v>
      </c>
      <c r="R43" s="83">
        <f t="shared" si="10"/>
        <v>6799</v>
      </c>
      <c r="S43" s="5">
        <f t="shared" si="10"/>
        <v>6765</v>
      </c>
      <c r="T43" s="79">
        <f t="shared" si="6"/>
        <v>0.005025868440502679</v>
      </c>
      <c r="U43" s="84">
        <f t="shared" si="7"/>
        <v>0.4798165137614679</v>
      </c>
      <c r="V43" s="23">
        <v>0.39530516431924884</v>
      </c>
      <c r="W43" s="81">
        <f t="shared" si="5"/>
        <v>0.21378761794765633</v>
      </c>
      <c r="X43" s="104">
        <f>SUM(U43:U44)/2</f>
        <v>0.6056136267228797</v>
      </c>
      <c r="Y43" s="105">
        <f>SUM(V43:V44)/2</f>
        <v>0.6256448823929216</v>
      </c>
      <c r="Z43" s="106">
        <f>(X43/Y43)-1</f>
        <v>-0.03201697358000888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257326</v>
      </c>
      <c r="G44" s="14">
        <v>257042</v>
      </c>
      <c r="H44" s="34">
        <f t="shared" si="2"/>
        <v>0.0011048778020712469</v>
      </c>
      <c r="I44" s="36">
        <v>158240</v>
      </c>
      <c r="J44" s="14">
        <v>152933</v>
      </c>
      <c r="K44" s="52">
        <f t="shared" si="3"/>
        <v>0.0347014705786195</v>
      </c>
      <c r="L44" s="49">
        <v>25202</v>
      </c>
      <c r="M44" s="14">
        <v>27910</v>
      </c>
      <c r="N44" s="34">
        <f t="shared" si="4"/>
        <v>-0.09702615549982085</v>
      </c>
      <c r="O44" s="55">
        <v>4769</v>
      </c>
      <c r="P44" s="15">
        <v>4757</v>
      </c>
      <c r="Q44" s="52">
        <f t="shared" si="9"/>
        <v>0.0025225982762244747</v>
      </c>
      <c r="R44" s="60">
        <f t="shared" si="10"/>
        <v>188211</v>
      </c>
      <c r="S44" s="15">
        <f t="shared" si="10"/>
        <v>185600</v>
      </c>
      <c r="T44" s="34">
        <f t="shared" si="6"/>
        <v>0.014067887931034528</v>
      </c>
      <c r="U44" s="58">
        <f t="shared" si="7"/>
        <v>0.7314107396842915</v>
      </c>
      <c r="V44" s="24">
        <v>0.8559846004665943</v>
      </c>
      <c r="W44" s="52">
        <f t="shared" si="5"/>
        <v>-0.14553282934575928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8954</v>
      </c>
      <c r="G45" s="41">
        <v>8944</v>
      </c>
      <c r="H45" s="44">
        <f t="shared" si="2"/>
        <v>0.0011180679785331993</v>
      </c>
      <c r="I45" s="40">
        <v>6723</v>
      </c>
      <c r="J45" s="41">
        <v>6680</v>
      </c>
      <c r="K45" s="50">
        <f t="shared" si="3"/>
        <v>0.00643712574850297</v>
      </c>
      <c r="L45" s="75">
        <v>400</v>
      </c>
      <c r="M45" s="41">
        <v>494</v>
      </c>
      <c r="N45" s="44">
        <f t="shared" si="4"/>
        <v>-0.19028340080971662</v>
      </c>
      <c r="O45" s="53">
        <v>115</v>
      </c>
      <c r="P45" s="42">
        <v>118</v>
      </c>
      <c r="Q45" s="50">
        <f t="shared" si="9"/>
        <v>-0.025423728813559365</v>
      </c>
      <c r="R45" s="76">
        <f t="shared" si="10"/>
        <v>7238</v>
      </c>
      <c r="S45" s="42">
        <f t="shared" si="10"/>
        <v>7292</v>
      </c>
      <c r="T45" s="44">
        <f t="shared" si="6"/>
        <v>-0.007405375754251264</v>
      </c>
      <c r="U45" s="56">
        <f t="shared" si="7"/>
        <v>0.8083538083538083</v>
      </c>
      <c r="V45" s="43">
        <v>0.9664034265827868</v>
      </c>
      <c r="W45" s="50">
        <f t="shared" si="5"/>
        <v>-0.16354414096796366</v>
      </c>
      <c r="X45" s="104">
        <f>SUM(U45:U46)/2</f>
        <v>0.9041769041769041</v>
      </c>
      <c r="Y45" s="105">
        <f>SUM(V45:V46)/2</f>
        <v>0.9804574198828271</v>
      </c>
      <c r="Z45" s="106">
        <f>(X45/Y45)-1</f>
        <v>-0.07780094694478334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20078</v>
      </c>
      <c r="G46" s="90">
        <v>20056</v>
      </c>
      <c r="H46" s="91">
        <f t="shared" si="2"/>
        <v>0.0010969285999202771</v>
      </c>
      <c r="I46" s="92">
        <v>19003</v>
      </c>
      <c r="J46" s="90">
        <v>18826</v>
      </c>
      <c r="K46" s="93">
        <f t="shared" si="3"/>
        <v>0.009401891001806106</v>
      </c>
      <c r="L46" s="89">
        <v>1044</v>
      </c>
      <c r="M46" s="90">
        <v>1136</v>
      </c>
      <c r="N46" s="91">
        <f t="shared" si="4"/>
        <v>-0.08098591549295775</v>
      </c>
      <c r="O46" s="94">
        <v>428</v>
      </c>
      <c r="P46" s="95">
        <v>415</v>
      </c>
      <c r="Q46" s="93">
        <f t="shared" si="9"/>
        <v>0.031325301204819356</v>
      </c>
      <c r="R46" s="96">
        <f t="shared" si="10"/>
        <v>20475</v>
      </c>
      <c r="S46" s="95">
        <f t="shared" si="10"/>
        <v>20377</v>
      </c>
      <c r="T46" s="91">
        <f t="shared" si="6"/>
        <v>0.004809343868086513</v>
      </c>
      <c r="U46" s="97">
        <f t="shared" si="7"/>
        <v>1</v>
      </c>
      <c r="V46" s="98">
        <v>0.9945114131828674</v>
      </c>
      <c r="W46" s="93">
        <f t="shared" si="5"/>
        <v>0.005518877656282228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9328</v>
      </c>
      <c r="G47" s="4">
        <v>9318</v>
      </c>
      <c r="H47" s="79">
        <f t="shared" si="2"/>
        <v>0.0010731916720325696</v>
      </c>
      <c r="I47" s="80">
        <v>7050</v>
      </c>
      <c r="J47" s="4">
        <v>6961</v>
      </c>
      <c r="K47" s="81">
        <f t="shared" si="3"/>
        <v>0.012785519321936611</v>
      </c>
      <c r="L47" s="78">
        <v>427</v>
      </c>
      <c r="M47" s="4">
        <v>485</v>
      </c>
      <c r="N47" s="79">
        <f t="shared" si="4"/>
        <v>-0.1195876288659794</v>
      </c>
      <c r="O47" s="82">
        <v>170</v>
      </c>
      <c r="P47" s="5">
        <v>175</v>
      </c>
      <c r="Q47" s="81">
        <f t="shared" si="9"/>
        <v>-0.02857142857142858</v>
      </c>
      <c r="R47" s="83">
        <f t="shared" si="10"/>
        <v>7647</v>
      </c>
      <c r="S47" s="5">
        <f t="shared" si="10"/>
        <v>7621</v>
      </c>
      <c r="T47" s="79">
        <f t="shared" si="6"/>
        <v>0.003411625770896265</v>
      </c>
      <c r="U47" s="84">
        <f t="shared" si="7"/>
        <v>0.8197898799313894</v>
      </c>
      <c r="V47" s="23">
        <v>0.33569635859275243</v>
      </c>
      <c r="W47" s="81">
        <f t="shared" si="5"/>
        <v>1.4420577076497616</v>
      </c>
      <c r="X47" s="104">
        <f>SUM(U47:U53)/7</f>
        <v>0.8596806258982707</v>
      </c>
      <c r="Y47" s="105">
        <f>SUM(V47:V53)/7</f>
        <v>0.6935158555041046</v>
      </c>
      <c r="Z47" s="106">
        <f>(X47/Y47)-1</f>
        <v>0.23959765169807667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6306</v>
      </c>
      <c r="G48" s="9">
        <v>6300</v>
      </c>
      <c r="H48" s="33">
        <f t="shared" si="2"/>
        <v>0.0009523809523810378</v>
      </c>
      <c r="I48" s="35">
        <v>4703</v>
      </c>
      <c r="J48" s="9">
        <v>4690</v>
      </c>
      <c r="K48" s="51">
        <f t="shared" si="3"/>
        <v>0.0027718550106610174</v>
      </c>
      <c r="L48" s="48">
        <v>256</v>
      </c>
      <c r="M48" s="9">
        <v>366</v>
      </c>
      <c r="N48" s="33">
        <f t="shared" si="4"/>
        <v>-0.3005464480874317</v>
      </c>
      <c r="O48" s="54">
        <v>179</v>
      </c>
      <c r="P48" s="10">
        <v>185</v>
      </c>
      <c r="Q48" s="51">
        <f t="shared" si="9"/>
        <v>-0.032432432432432434</v>
      </c>
      <c r="R48" s="59">
        <f t="shared" si="10"/>
        <v>5138</v>
      </c>
      <c r="S48" s="10">
        <f t="shared" si="10"/>
        <v>5241</v>
      </c>
      <c r="T48" s="33">
        <f t="shared" si="6"/>
        <v>-0.019652738027094108</v>
      </c>
      <c r="U48" s="57">
        <f t="shared" si="7"/>
        <v>0.814779575007929</v>
      </c>
      <c r="V48" s="22">
        <v>0.7112119248217758</v>
      </c>
      <c r="W48" s="51">
        <f t="shared" si="5"/>
        <v>0.1456213634383401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8323</v>
      </c>
      <c r="G49" s="9">
        <v>8314</v>
      </c>
      <c r="H49" s="33">
        <f t="shared" si="2"/>
        <v>0.0010825114265093916</v>
      </c>
      <c r="I49" s="35">
        <v>7334</v>
      </c>
      <c r="J49" s="9">
        <v>7364</v>
      </c>
      <c r="K49" s="51">
        <f t="shared" si="3"/>
        <v>-0.004073872895165698</v>
      </c>
      <c r="L49" s="48">
        <v>403</v>
      </c>
      <c r="M49" s="9">
        <v>435</v>
      </c>
      <c r="N49" s="33">
        <f t="shared" si="4"/>
        <v>-0.0735632183908046</v>
      </c>
      <c r="O49" s="54">
        <v>141</v>
      </c>
      <c r="P49" s="10">
        <v>143</v>
      </c>
      <c r="Q49" s="51">
        <f t="shared" si="9"/>
        <v>-0.013986013986013957</v>
      </c>
      <c r="R49" s="59">
        <f t="shared" si="10"/>
        <v>7878</v>
      </c>
      <c r="S49" s="10">
        <f t="shared" si="10"/>
        <v>7942</v>
      </c>
      <c r="T49" s="33">
        <f t="shared" si="6"/>
        <v>-0.008058423570888928</v>
      </c>
      <c r="U49" s="57">
        <f t="shared" si="7"/>
        <v>0.9465337017902199</v>
      </c>
      <c r="V49" s="22">
        <v>0.7737605330197923</v>
      </c>
      <c r="W49" s="51">
        <f t="shared" si="5"/>
        <v>0.22329023179321061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14273</v>
      </c>
      <c r="G50" s="9">
        <v>14258</v>
      </c>
      <c r="H50" s="33">
        <f t="shared" si="2"/>
        <v>0.001052040959461431</v>
      </c>
      <c r="I50" s="35">
        <v>12618</v>
      </c>
      <c r="J50" s="9">
        <v>12468</v>
      </c>
      <c r="K50" s="51">
        <f t="shared" si="3"/>
        <v>0.012030798845043211</v>
      </c>
      <c r="L50" s="48">
        <v>620</v>
      </c>
      <c r="M50" s="9">
        <v>760</v>
      </c>
      <c r="N50" s="33">
        <f t="shared" si="4"/>
        <v>-0.1842105263157895</v>
      </c>
      <c r="O50" s="54">
        <v>228</v>
      </c>
      <c r="P50" s="10">
        <v>228</v>
      </c>
      <c r="Q50" s="51">
        <f t="shared" si="9"/>
        <v>0</v>
      </c>
      <c r="R50" s="59">
        <f t="shared" si="10"/>
        <v>13466</v>
      </c>
      <c r="S50" s="10">
        <f t="shared" si="10"/>
        <v>13456</v>
      </c>
      <c r="T50" s="33">
        <f t="shared" si="6"/>
        <v>0.0007431629013079366</v>
      </c>
      <c r="U50" s="57">
        <f t="shared" si="7"/>
        <v>0.9434596791144119</v>
      </c>
      <c r="V50" s="22">
        <v>1.0690371554135039</v>
      </c>
      <c r="W50" s="51">
        <f t="shared" si="5"/>
        <v>-0.11746783136879713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18659</v>
      </c>
      <c r="G51" s="9">
        <v>18639</v>
      </c>
      <c r="H51" s="33">
        <f t="shared" si="2"/>
        <v>0.0010730189387841982</v>
      </c>
      <c r="I51" s="35">
        <v>14127</v>
      </c>
      <c r="J51" s="9">
        <v>14109</v>
      </c>
      <c r="K51" s="51">
        <f t="shared" si="3"/>
        <v>0.0012757814161172831</v>
      </c>
      <c r="L51" s="48">
        <v>1033</v>
      </c>
      <c r="M51" s="9">
        <v>1089</v>
      </c>
      <c r="N51" s="33">
        <f t="shared" si="4"/>
        <v>-0.051423324150596916</v>
      </c>
      <c r="O51" s="54">
        <v>450</v>
      </c>
      <c r="P51" s="10">
        <v>455</v>
      </c>
      <c r="Q51" s="51">
        <f t="shared" si="9"/>
        <v>-0.01098901098901095</v>
      </c>
      <c r="R51" s="59">
        <f t="shared" si="10"/>
        <v>15610</v>
      </c>
      <c r="S51" s="10">
        <f t="shared" si="10"/>
        <v>15653</v>
      </c>
      <c r="T51" s="33">
        <f t="shared" si="6"/>
        <v>-0.0027470772375902675</v>
      </c>
      <c r="U51" s="57">
        <f t="shared" si="7"/>
        <v>0.8365936009432445</v>
      </c>
      <c r="V51" s="22">
        <v>0.8566190554369836</v>
      </c>
      <c r="W51" s="51">
        <f t="shared" si="5"/>
        <v>-0.023377316167130457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9179</v>
      </c>
      <c r="G52" s="9">
        <v>9169</v>
      </c>
      <c r="H52" s="33">
        <f t="shared" si="2"/>
        <v>0.0010906314756244928</v>
      </c>
      <c r="I52" s="35">
        <v>6595</v>
      </c>
      <c r="J52" s="9">
        <v>6469</v>
      </c>
      <c r="K52" s="51">
        <f t="shared" si="3"/>
        <v>0.019477508115628428</v>
      </c>
      <c r="L52" s="48">
        <v>414</v>
      </c>
      <c r="M52" s="9">
        <v>493</v>
      </c>
      <c r="N52" s="33">
        <f t="shared" si="4"/>
        <v>-0.1602434077079108</v>
      </c>
      <c r="O52" s="54">
        <v>93</v>
      </c>
      <c r="P52" s="10">
        <v>100</v>
      </c>
      <c r="Q52" s="51">
        <f t="shared" si="9"/>
        <v>-0.06999999999999995</v>
      </c>
      <c r="R52" s="59">
        <f t="shared" si="10"/>
        <v>7102</v>
      </c>
      <c r="S52" s="10">
        <f t="shared" si="10"/>
        <v>7062</v>
      </c>
      <c r="T52" s="33">
        <f t="shared" si="6"/>
        <v>0.005664117813650504</v>
      </c>
      <c r="U52" s="57">
        <f t="shared" si="7"/>
        <v>0.7737226277372263</v>
      </c>
      <c r="V52" s="22">
        <v>0.3451736691921677</v>
      </c>
      <c r="W52" s="51">
        <f t="shared" si="5"/>
        <v>1.241545913823669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14806</v>
      </c>
      <c r="G53" s="14">
        <v>14789</v>
      </c>
      <c r="H53" s="34">
        <f t="shared" si="2"/>
        <v>0.0011495030089931912</v>
      </c>
      <c r="I53" s="36">
        <v>11841</v>
      </c>
      <c r="J53" s="14">
        <v>11692</v>
      </c>
      <c r="K53" s="52">
        <f t="shared" si="3"/>
        <v>0.012743756414642426</v>
      </c>
      <c r="L53" s="49">
        <v>902</v>
      </c>
      <c r="M53" s="14">
        <v>1023</v>
      </c>
      <c r="N53" s="34">
        <f t="shared" si="4"/>
        <v>-0.11827956989247312</v>
      </c>
      <c r="O53" s="55">
        <v>329</v>
      </c>
      <c r="P53" s="15">
        <v>332</v>
      </c>
      <c r="Q53" s="52">
        <f t="shared" si="9"/>
        <v>-0.009036144578313254</v>
      </c>
      <c r="R53" s="60">
        <f t="shared" si="10"/>
        <v>13072</v>
      </c>
      <c r="S53" s="15">
        <f t="shared" si="10"/>
        <v>13047</v>
      </c>
      <c r="T53" s="34">
        <f t="shared" si="6"/>
        <v>0.0019161493063539758</v>
      </c>
      <c r="U53" s="58">
        <f t="shared" si="7"/>
        <v>0.8828853167634743</v>
      </c>
      <c r="V53" s="24">
        <v>0.763112292051756</v>
      </c>
      <c r="W53" s="52">
        <f t="shared" si="5"/>
        <v>0.15695334220038348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11335</v>
      </c>
      <c r="G54" s="41">
        <v>11322</v>
      </c>
      <c r="H54" s="44">
        <f t="shared" si="2"/>
        <v>0.0011482070305599557</v>
      </c>
      <c r="I54" s="40">
        <v>9988</v>
      </c>
      <c r="J54" s="41">
        <v>9917</v>
      </c>
      <c r="K54" s="50">
        <f t="shared" si="3"/>
        <v>0.00715942321266505</v>
      </c>
      <c r="L54" s="75">
        <v>481</v>
      </c>
      <c r="M54" s="41">
        <v>579</v>
      </c>
      <c r="N54" s="44">
        <f t="shared" si="4"/>
        <v>-0.16925734024179617</v>
      </c>
      <c r="O54" s="53">
        <v>165</v>
      </c>
      <c r="P54" s="42">
        <v>164</v>
      </c>
      <c r="Q54" s="50">
        <f t="shared" si="9"/>
        <v>0.0060975609756097615</v>
      </c>
      <c r="R54" s="76">
        <f t="shared" si="10"/>
        <v>10634</v>
      </c>
      <c r="S54" s="42">
        <f t="shared" si="10"/>
        <v>10660</v>
      </c>
      <c r="T54" s="44">
        <f t="shared" si="6"/>
        <v>-0.0024390243902439046</v>
      </c>
      <c r="U54" s="56">
        <f t="shared" si="7"/>
        <v>0.9381561535068372</v>
      </c>
      <c r="V54" s="43">
        <v>0.9422994606626145</v>
      </c>
      <c r="W54" s="50">
        <f t="shared" si="5"/>
        <v>-0.004397017433145689</v>
      </c>
      <c r="X54" s="104">
        <f>SUM(U54:U58)/5</f>
        <v>0.8634538989223863</v>
      </c>
      <c r="Y54" s="105">
        <f>SUM(V54:V58)/5</f>
        <v>0.9343337720693933</v>
      </c>
      <c r="Z54" s="106">
        <f>(X54/Y54)-1</f>
        <v>-0.07586140549112319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7452</v>
      </c>
      <c r="G55" s="9">
        <v>7444</v>
      </c>
      <c r="H55" s="33">
        <f t="shared" si="2"/>
        <v>0.0010746910263299547</v>
      </c>
      <c r="I55" s="35">
        <v>4940</v>
      </c>
      <c r="J55" s="9">
        <v>4851</v>
      </c>
      <c r="K55" s="51">
        <f t="shared" si="3"/>
        <v>0.018346732632446905</v>
      </c>
      <c r="L55" s="48">
        <v>553</v>
      </c>
      <c r="M55" s="9">
        <v>622</v>
      </c>
      <c r="N55" s="33">
        <f t="shared" si="4"/>
        <v>-0.11093247588424437</v>
      </c>
      <c r="O55" s="54">
        <v>36</v>
      </c>
      <c r="P55" s="10">
        <v>37</v>
      </c>
      <c r="Q55" s="51">
        <f t="shared" si="9"/>
        <v>-0.027027027027026973</v>
      </c>
      <c r="R55" s="59">
        <f t="shared" si="10"/>
        <v>5529</v>
      </c>
      <c r="S55" s="10">
        <f t="shared" si="10"/>
        <v>5510</v>
      </c>
      <c r="T55" s="33">
        <f t="shared" si="6"/>
        <v>0.0034482758620688614</v>
      </c>
      <c r="U55" s="57">
        <f t="shared" si="7"/>
        <v>0.7419484702093397</v>
      </c>
      <c r="V55" s="22">
        <v>0.9533644237175216</v>
      </c>
      <c r="W55" s="51">
        <f t="shared" si="5"/>
        <v>-0.2217577541689595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6999</v>
      </c>
      <c r="G56" s="9">
        <v>6991</v>
      </c>
      <c r="H56" s="33">
        <f t="shared" si="2"/>
        <v>0.0011443284222572014</v>
      </c>
      <c r="I56" s="35">
        <v>5565</v>
      </c>
      <c r="J56" s="9">
        <v>5434</v>
      </c>
      <c r="K56" s="51">
        <f t="shared" si="3"/>
        <v>0.024107471475892428</v>
      </c>
      <c r="L56" s="48">
        <v>296</v>
      </c>
      <c r="M56" s="9">
        <v>436</v>
      </c>
      <c r="N56" s="33">
        <f t="shared" si="4"/>
        <v>-0.3211009174311926</v>
      </c>
      <c r="O56" s="54">
        <v>28</v>
      </c>
      <c r="P56" s="10">
        <v>30</v>
      </c>
      <c r="Q56" s="51">
        <f t="shared" si="9"/>
        <v>-0.06666666666666665</v>
      </c>
      <c r="R56" s="59">
        <f t="shared" si="10"/>
        <v>5889</v>
      </c>
      <c r="S56" s="10">
        <f t="shared" si="10"/>
        <v>5900</v>
      </c>
      <c r="T56" s="33">
        <f t="shared" si="6"/>
        <v>-0.001864406779661043</v>
      </c>
      <c r="U56" s="57">
        <f t="shared" si="7"/>
        <v>0.8414059151307329</v>
      </c>
      <c r="V56" s="22">
        <v>0.7010344435603046</v>
      </c>
      <c r="W56" s="51">
        <f t="shared" si="5"/>
        <v>0.2002347714293915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7238</v>
      </c>
      <c r="G57" s="9">
        <v>7230</v>
      </c>
      <c r="H57" s="33">
        <f t="shared" si="2"/>
        <v>0.0011065006915629283</v>
      </c>
      <c r="I57" s="35">
        <v>5455</v>
      </c>
      <c r="J57" s="9">
        <v>5405</v>
      </c>
      <c r="K57" s="51">
        <f t="shared" si="3"/>
        <v>0.009250693802035137</v>
      </c>
      <c r="L57" s="48">
        <v>397</v>
      </c>
      <c r="M57" s="9">
        <v>442</v>
      </c>
      <c r="N57" s="33">
        <f t="shared" si="4"/>
        <v>-0.1018099547511312</v>
      </c>
      <c r="O57" s="54">
        <v>25</v>
      </c>
      <c r="P57" s="10">
        <v>22</v>
      </c>
      <c r="Q57" s="51">
        <f t="shared" si="9"/>
        <v>0.13636363636363646</v>
      </c>
      <c r="R57" s="59">
        <f t="shared" si="10"/>
        <v>5877</v>
      </c>
      <c r="S57" s="10">
        <f t="shared" si="10"/>
        <v>5869</v>
      </c>
      <c r="T57" s="33">
        <f t="shared" si="6"/>
        <v>0.0013630942238882504</v>
      </c>
      <c r="U57" s="57">
        <f t="shared" si="7"/>
        <v>0.8119646311135673</v>
      </c>
      <c r="V57" s="22">
        <v>0.9766492488569563</v>
      </c>
      <c r="W57" s="51">
        <f t="shared" si="5"/>
        <v>-0.1686220697309001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44614</v>
      </c>
      <c r="G58" s="90">
        <v>44565</v>
      </c>
      <c r="H58" s="91">
        <f t="shared" si="2"/>
        <v>0.0010995175586221428</v>
      </c>
      <c r="I58" s="92">
        <v>37778</v>
      </c>
      <c r="J58" s="90">
        <v>37133</v>
      </c>
      <c r="K58" s="93">
        <f t="shared" si="3"/>
        <v>0.017369994344653028</v>
      </c>
      <c r="L58" s="89">
        <v>5128</v>
      </c>
      <c r="M58" s="90">
        <v>5531</v>
      </c>
      <c r="N58" s="91">
        <f t="shared" si="4"/>
        <v>-0.07286205026215875</v>
      </c>
      <c r="O58" s="94">
        <v>985</v>
      </c>
      <c r="P58" s="95">
        <v>985</v>
      </c>
      <c r="Q58" s="93">
        <f t="shared" si="9"/>
        <v>0</v>
      </c>
      <c r="R58" s="96">
        <f t="shared" si="10"/>
        <v>43891</v>
      </c>
      <c r="S58" s="95">
        <f t="shared" si="10"/>
        <v>43649</v>
      </c>
      <c r="T58" s="91">
        <f t="shared" si="6"/>
        <v>0.005544227817361191</v>
      </c>
      <c r="U58" s="97">
        <f t="shared" si="7"/>
        <v>0.9837943246514547</v>
      </c>
      <c r="V58" s="98">
        <v>1.0983212835495693</v>
      </c>
      <c r="W58" s="93">
        <f t="shared" si="5"/>
        <v>-0.1042745511841352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22574</v>
      </c>
      <c r="G59" s="4">
        <v>22549</v>
      </c>
      <c r="H59" s="79">
        <f t="shared" si="2"/>
        <v>0.0011086966162578982</v>
      </c>
      <c r="I59" s="80">
        <v>21307</v>
      </c>
      <c r="J59" s="4">
        <v>21025</v>
      </c>
      <c r="K59" s="81">
        <f t="shared" si="3"/>
        <v>0.013412604042806198</v>
      </c>
      <c r="L59" s="78">
        <v>566</v>
      </c>
      <c r="M59" s="4">
        <v>719</v>
      </c>
      <c r="N59" s="79">
        <f t="shared" si="4"/>
        <v>-0.2127955493741307</v>
      </c>
      <c r="O59" s="82">
        <v>578</v>
      </c>
      <c r="P59" s="5">
        <v>580</v>
      </c>
      <c r="Q59" s="81">
        <f t="shared" si="9"/>
        <v>-0.0034482758620689724</v>
      </c>
      <c r="R59" s="83">
        <f t="shared" si="10"/>
        <v>22451</v>
      </c>
      <c r="S59" s="5">
        <f t="shared" si="10"/>
        <v>22324</v>
      </c>
      <c r="T59" s="79">
        <f t="shared" si="6"/>
        <v>0.0056889446335781635</v>
      </c>
      <c r="U59" s="84">
        <f t="shared" si="7"/>
        <v>0.9945512536546469</v>
      </c>
      <c r="V59" s="23">
        <v>0.5337878787878788</v>
      </c>
      <c r="W59" s="81">
        <f t="shared" si="5"/>
        <v>0.8631956497645954</v>
      </c>
      <c r="X59" s="104">
        <f>SUM(U59:U63)/5</f>
        <v>0.7749570054740691</v>
      </c>
      <c r="Y59" s="105">
        <f>SUM(V59:V63)/5</f>
        <v>0.5331900780318992</v>
      </c>
      <c r="Z59" s="106">
        <f>(X59/Y59)-1</f>
        <v>0.4534347832100989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7468</v>
      </c>
      <c r="G60" s="9">
        <v>7460</v>
      </c>
      <c r="H60" s="33">
        <f t="shared" si="2"/>
        <v>0.0010723860589811895</v>
      </c>
      <c r="I60" s="35">
        <v>5712</v>
      </c>
      <c r="J60" s="9">
        <v>5596</v>
      </c>
      <c r="K60" s="51">
        <f t="shared" si="3"/>
        <v>0.020729092208720434</v>
      </c>
      <c r="L60" s="48">
        <v>163</v>
      </c>
      <c r="M60" s="9">
        <v>242</v>
      </c>
      <c r="N60" s="33">
        <f t="shared" si="4"/>
        <v>-0.32644628099173556</v>
      </c>
      <c r="O60" s="54">
        <v>228</v>
      </c>
      <c r="P60" s="10">
        <v>228</v>
      </c>
      <c r="Q60" s="51">
        <f t="shared" si="9"/>
        <v>0</v>
      </c>
      <c r="R60" s="59">
        <f t="shared" si="10"/>
        <v>6103</v>
      </c>
      <c r="S60" s="10">
        <f t="shared" si="10"/>
        <v>6066</v>
      </c>
      <c r="T60" s="33">
        <f t="shared" si="6"/>
        <v>0.006099571381470437</v>
      </c>
      <c r="U60" s="57">
        <f t="shared" si="7"/>
        <v>0.8172201392608462</v>
      </c>
      <c r="V60" s="22">
        <v>0.4269514960860341</v>
      </c>
      <c r="W60" s="51">
        <f t="shared" si="5"/>
        <v>0.9140819197320951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12595</v>
      </c>
      <c r="G61" s="9">
        <v>12582</v>
      </c>
      <c r="H61" s="33">
        <f t="shared" si="2"/>
        <v>0.0010332220632649491</v>
      </c>
      <c r="I61" s="35">
        <v>6833</v>
      </c>
      <c r="J61" s="9">
        <v>6772</v>
      </c>
      <c r="K61" s="51">
        <f t="shared" si="3"/>
        <v>0.009007678676904884</v>
      </c>
      <c r="L61" s="48">
        <v>252</v>
      </c>
      <c r="M61" s="9">
        <v>253</v>
      </c>
      <c r="N61" s="33">
        <f t="shared" si="4"/>
        <v>-0.0039525691699604515</v>
      </c>
      <c r="O61" s="54">
        <v>264</v>
      </c>
      <c r="P61" s="10">
        <v>264</v>
      </c>
      <c r="Q61" s="51">
        <f t="shared" si="9"/>
        <v>0</v>
      </c>
      <c r="R61" s="59">
        <f t="shared" si="10"/>
        <v>7349</v>
      </c>
      <c r="S61" s="10">
        <f t="shared" si="10"/>
        <v>7289</v>
      </c>
      <c r="T61" s="33">
        <f t="shared" si="6"/>
        <v>0.008231581835642654</v>
      </c>
      <c r="U61" s="57">
        <f t="shared" si="7"/>
        <v>0.5834855101230647</v>
      </c>
      <c r="V61" s="22">
        <v>0.4436468885672938</v>
      </c>
      <c r="W61" s="51">
        <f t="shared" si="5"/>
        <v>0.31520252966805096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25232</v>
      </c>
      <c r="G62" s="9">
        <v>25204</v>
      </c>
      <c r="H62" s="33">
        <f t="shared" si="2"/>
        <v>0.0011109347722584317</v>
      </c>
      <c r="I62" s="35">
        <v>20563</v>
      </c>
      <c r="J62" s="9">
        <v>20277</v>
      </c>
      <c r="K62" s="51">
        <f t="shared" si="3"/>
        <v>0.01410465058933763</v>
      </c>
      <c r="L62" s="48">
        <v>544</v>
      </c>
      <c r="M62" s="9">
        <v>581</v>
      </c>
      <c r="N62" s="33">
        <f t="shared" si="4"/>
        <v>-0.0636833046471601</v>
      </c>
      <c r="O62" s="54">
        <v>508</v>
      </c>
      <c r="P62" s="10">
        <v>490</v>
      </c>
      <c r="Q62" s="51">
        <f t="shared" si="9"/>
        <v>0.03673469387755102</v>
      </c>
      <c r="R62" s="59">
        <f t="shared" si="10"/>
        <v>21615</v>
      </c>
      <c r="S62" s="10">
        <f t="shared" si="10"/>
        <v>21348</v>
      </c>
      <c r="T62" s="33">
        <f t="shared" si="6"/>
        <v>0.012507026419336764</v>
      </c>
      <c r="U62" s="57">
        <f t="shared" si="7"/>
        <v>0.8566502853519341</v>
      </c>
      <c r="V62" s="22">
        <v>0.6055149127743388</v>
      </c>
      <c r="W62" s="51">
        <f t="shared" si="5"/>
        <v>0.41474680025128885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13253</v>
      </c>
      <c r="G63" s="14">
        <v>13239</v>
      </c>
      <c r="H63" s="34">
        <f t="shared" si="2"/>
        <v>0.0010574816829065359</v>
      </c>
      <c r="I63" s="36">
        <v>7813</v>
      </c>
      <c r="J63" s="14">
        <v>7729</v>
      </c>
      <c r="K63" s="52">
        <f t="shared" si="3"/>
        <v>0.010868158882132217</v>
      </c>
      <c r="L63" s="49">
        <v>248</v>
      </c>
      <c r="M63" s="14">
        <v>283</v>
      </c>
      <c r="N63" s="34">
        <f t="shared" si="4"/>
        <v>-0.12367491166077738</v>
      </c>
      <c r="O63" s="55">
        <v>194</v>
      </c>
      <c r="P63" s="15">
        <v>188</v>
      </c>
      <c r="Q63" s="52">
        <f t="shared" si="9"/>
        <v>0.03191489361702127</v>
      </c>
      <c r="R63" s="60">
        <f t="shared" si="10"/>
        <v>8255</v>
      </c>
      <c r="S63" s="15">
        <f t="shared" si="10"/>
        <v>8200</v>
      </c>
      <c r="T63" s="34">
        <f t="shared" si="6"/>
        <v>0.006707317073170627</v>
      </c>
      <c r="U63" s="58">
        <f t="shared" si="7"/>
        <v>0.6228778389798536</v>
      </c>
      <c r="V63" s="24">
        <v>0.6560492139439508</v>
      </c>
      <c r="W63" s="52">
        <f t="shared" si="5"/>
        <v>-0.05056232712281117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56586</v>
      </c>
      <c r="G64" s="41">
        <v>56524</v>
      </c>
      <c r="H64" s="44">
        <f t="shared" si="2"/>
        <v>0.0010968792017549411</v>
      </c>
      <c r="I64" s="40">
        <v>34841</v>
      </c>
      <c r="J64" s="41">
        <v>34682</v>
      </c>
      <c r="K64" s="50">
        <f t="shared" si="3"/>
        <v>0.004584510697191568</v>
      </c>
      <c r="L64" s="75">
        <v>1225</v>
      </c>
      <c r="M64" s="41">
        <v>1347</v>
      </c>
      <c r="N64" s="44">
        <f t="shared" si="4"/>
        <v>-0.09057164068299928</v>
      </c>
      <c r="O64" s="53">
        <v>936</v>
      </c>
      <c r="P64" s="42">
        <v>927</v>
      </c>
      <c r="Q64" s="50">
        <f t="shared" si="9"/>
        <v>0.009708737864077666</v>
      </c>
      <c r="R64" s="76">
        <f t="shared" si="10"/>
        <v>37002</v>
      </c>
      <c r="S64" s="42">
        <f t="shared" si="10"/>
        <v>36956</v>
      </c>
      <c r="T64" s="44">
        <f t="shared" si="6"/>
        <v>0.0012447234549193276</v>
      </c>
      <c r="U64" s="56">
        <f t="shared" si="7"/>
        <v>0.6539073269006468</v>
      </c>
      <c r="V64" s="43">
        <v>0.9453290870488322</v>
      </c>
      <c r="W64" s="50">
        <f t="shared" si="5"/>
        <v>-0.30827546104389747</v>
      </c>
      <c r="X64" s="104">
        <f>SUM(U64:U66)/3</f>
        <v>0.6048389764601786</v>
      </c>
      <c r="Y64" s="105">
        <f>SUM(V64:V66)/3</f>
        <v>0.5937874928351842</v>
      </c>
      <c r="Z64" s="106">
        <f>(X64/Y64)-1</f>
        <v>0.01861184979196251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25570</v>
      </c>
      <c r="G65" s="9">
        <v>25542</v>
      </c>
      <c r="H65" s="33">
        <f t="shared" si="2"/>
        <v>0.0010962336543731688</v>
      </c>
      <c r="I65" s="35">
        <v>7786</v>
      </c>
      <c r="J65" s="9">
        <v>7735</v>
      </c>
      <c r="K65" s="51">
        <f t="shared" si="3"/>
        <v>0.00659340659340657</v>
      </c>
      <c r="L65" s="48">
        <v>220</v>
      </c>
      <c r="M65" s="9">
        <v>252</v>
      </c>
      <c r="N65" s="33">
        <f t="shared" si="4"/>
        <v>-0.12698412698412698</v>
      </c>
      <c r="O65" s="54">
        <v>121</v>
      </c>
      <c r="P65" s="10">
        <v>107</v>
      </c>
      <c r="Q65" s="51">
        <f t="shared" si="9"/>
        <v>0.13084112149532712</v>
      </c>
      <c r="R65" s="59">
        <f t="shared" si="10"/>
        <v>8127</v>
      </c>
      <c r="S65" s="10">
        <f t="shared" si="10"/>
        <v>8094</v>
      </c>
      <c r="T65" s="33">
        <f t="shared" si="6"/>
        <v>0.004077094143810189</v>
      </c>
      <c r="U65" s="57">
        <f t="shared" si="7"/>
        <v>0.3178333985138835</v>
      </c>
      <c r="V65" s="22">
        <v>0.36021617998240396</v>
      </c>
      <c r="W65" s="51">
        <f t="shared" si="5"/>
        <v>-0.1176592941232979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12708</v>
      </c>
      <c r="G66" s="14">
        <v>12693</v>
      </c>
      <c r="H66" s="34">
        <f t="shared" si="2"/>
        <v>0.0011817537225242702</v>
      </c>
      <c r="I66" s="36">
        <v>10159</v>
      </c>
      <c r="J66" s="14">
        <v>10156</v>
      </c>
      <c r="K66" s="52">
        <f t="shared" si="3"/>
        <v>0.0002953918865695737</v>
      </c>
      <c r="L66" s="49">
        <v>303</v>
      </c>
      <c r="M66" s="14">
        <v>321</v>
      </c>
      <c r="N66" s="34">
        <f t="shared" si="4"/>
        <v>-0.05607476635514019</v>
      </c>
      <c r="O66" s="55">
        <v>248</v>
      </c>
      <c r="P66" s="15">
        <v>236</v>
      </c>
      <c r="Q66" s="52">
        <f t="shared" si="9"/>
        <v>0.05084745762711873</v>
      </c>
      <c r="R66" s="60">
        <f t="shared" si="10"/>
        <v>10710</v>
      </c>
      <c r="S66" s="15">
        <f t="shared" si="10"/>
        <v>10713</v>
      </c>
      <c r="T66" s="34">
        <f t="shared" si="6"/>
        <v>-0.00028003360403250355</v>
      </c>
      <c r="U66" s="58">
        <f t="shared" si="7"/>
        <v>0.8427762039660056</v>
      </c>
      <c r="V66" s="24">
        <v>0.4758172114743162</v>
      </c>
      <c r="W66" s="52">
        <f t="shared" si="5"/>
        <v>0.7712184083351452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1629181</v>
      </c>
      <c r="G68" s="27">
        <f>SUM(G3:G67)</f>
        <v>1627386</v>
      </c>
      <c r="H68" s="62">
        <f>(F68/G68)-1</f>
        <v>0.001102995847328092</v>
      </c>
      <c r="I68" s="65">
        <f>SUM(I3:I67)</f>
        <v>1177305</v>
      </c>
      <c r="J68" s="27">
        <f>SUM(J3:J67)</f>
        <v>1145307</v>
      </c>
      <c r="K68" s="61">
        <f>(I68/J68)-1</f>
        <v>0.027938360631690973</v>
      </c>
      <c r="L68" s="64">
        <f>SUM(L3:L67)</f>
        <v>271111</v>
      </c>
      <c r="M68" s="27">
        <f>SUM(M3:M67)</f>
        <v>295383</v>
      </c>
      <c r="N68" s="62">
        <f>(L68/M68)-1</f>
        <v>-0.0821712827075356</v>
      </c>
      <c r="O68" s="65">
        <f>SUM(O3:O67)</f>
        <v>33627</v>
      </c>
      <c r="P68" s="27">
        <f>SUM(P3:P67)</f>
        <v>33566</v>
      </c>
      <c r="Q68" s="61">
        <f>(O68/P68)-1</f>
        <v>0.0018173151403204635</v>
      </c>
      <c r="R68" s="64">
        <f>SUM(R3:R67)</f>
        <v>1482043</v>
      </c>
      <c r="S68" s="27">
        <f>SUM(S3:S67)</f>
        <v>1474256</v>
      </c>
      <c r="T68" s="62">
        <f t="shared" si="6"/>
        <v>0.005281986303599995</v>
      </c>
      <c r="U68" s="63">
        <f>+R68/F68</f>
        <v>0.9096859096687231</v>
      </c>
      <c r="V68" s="32">
        <f>+S68/G68</f>
        <v>0.9059043152638648</v>
      </c>
      <c r="W68" s="62">
        <f>(U68/V68)-1</f>
        <v>0.004174386125709972</v>
      </c>
      <c r="X68" s="68"/>
      <c r="Z68" s="69"/>
    </row>
    <row r="69" spans="5:18" ht="15.75" thickBot="1">
      <c r="E69" s="66" t="s">
        <v>161</v>
      </c>
      <c r="F69" s="99">
        <f>F68-G68</f>
        <v>1795</v>
      </c>
      <c r="I69" s="99">
        <f>I68-J68</f>
        <v>31998</v>
      </c>
      <c r="L69" s="99">
        <f>L68-M68</f>
        <v>-24272</v>
      </c>
      <c r="O69" s="99">
        <f>O68-P68</f>
        <v>61</v>
      </c>
      <c r="R69" s="99">
        <f>R68-S68</f>
        <v>7787</v>
      </c>
    </row>
    <row r="70" spans="6:21" ht="24.75" thickBot="1">
      <c r="F70" s="100" t="s">
        <v>243</v>
      </c>
      <c r="I70" s="100" t="s">
        <v>314</v>
      </c>
      <c r="L70" s="100" t="s">
        <v>315</v>
      </c>
      <c r="O70" s="100" t="s">
        <v>316</v>
      </c>
      <c r="R70" s="100" t="s">
        <v>310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22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233</v>
      </c>
      <c r="N1" s="119" t="s">
        <v>231</v>
      </c>
      <c r="S1" s="122" t="s">
        <v>244</v>
      </c>
      <c r="T1" s="122" t="s">
        <v>245</v>
      </c>
      <c r="U1" s="122">
        <v>2021</v>
      </c>
      <c r="V1" s="122">
        <v>2022</v>
      </c>
    </row>
    <row r="2" spans="1:22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4831</v>
      </c>
      <c r="G2">
        <v>77</v>
      </c>
      <c r="H2">
        <v>263</v>
      </c>
      <c r="I2">
        <v>5558</v>
      </c>
      <c r="J2">
        <f>+B2-LEFT(K2,5)</f>
        <v>564</v>
      </c>
      <c r="K2" t="s">
        <v>165</v>
      </c>
      <c r="L2" s="120">
        <v>240917</v>
      </c>
      <c r="M2" s="120">
        <v>13843</v>
      </c>
      <c r="N2" s="120">
        <v>174287</v>
      </c>
      <c r="O2">
        <f aca="true" t="shared" si="0" ref="O2:O33">+P2-B2</f>
        <v>-564</v>
      </c>
      <c r="P2" s="123" t="s">
        <v>78</v>
      </c>
      <c r="Q2" s="124">
        <v>393009</v>
      </c>
      <c r="S2" s="123" t="s">
        <v>78</v>
      </c>
      <c r="T2" t="s">
        <v>246</v>
      </c>
      <c r="U2" s="124">
        <v>392567</v>
      </c>
      <c r="V2" s="124">
        <v>393009</v>
      </c>
    </row>
    <row r="3" spans="1:22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26167</v>
      </c>
      <c r="G3">
        <v>595</v>
      </c>
      <c r="H3">
        <v>1711</v>
      </c>
      <c r="I3">
        <v>27766</v>
      </c>
      <c r="J3">
        <f aca="true" t="shared" si="1" ref="J3:J65">+B3-LEFT(K3,5)</f>
        <v>659</v>
      </c>
      <c r="K3" t="s">
        <v>166</v>
      </c>
      <c r="L3" s="120">
        <v>7050</v>
      </c>
      <c r="M3" s="120">
        <v>170</v>
      </c>
      <c r="N3" s="120">
        <v>427</v>
      </c>
      <c r="O3">
        <f t="shared" si="0"/>
        <v>-659</v>
      </c>
      <c r="P3" s="123" t="s">
        <v>80</v>
      </c>
      <c r="Q3" s="124">
        <v>9328</v>
      </c>
      <c r="S3" s="123" t="s">
        <v>80</v>
      </c>
      <c r="T3" t="s">
        <v>247</v>
      </c>
      <c r="U3" s="124">
        <v>9318</v>
      </c>
      <c r="V3" s="124">
        <v>9328</v>
      </c>
    </row>
    <row r="4" spans="1:22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8052</v>
      </c>
      <c r="G4">
        <v>131</v>
      </c>
      <c r="H4">
        <v>280</v>
      </c>
      <c r="I4">
        <v>11086</v>
      </c>
      <c r="J4">
        <f t="shared" si="1"/>
        <v>677</v>
      </c>
      <c r="K4" t="s">
        <v>167</v>
      </c>
      <c r="L4" s="120">
        <v>6945</v>
      </c>
      <c r="M4" s="120">
        <v>22</v>
      </c>
      <c r="N4" s="120">
        <v>593</v>
      </c>
      <c r="O4">
        <f t="shared" si="0"/>
        <v>-677</v>
      </c>
      <c r="P4" s="123" t="s">
        <v>82</v>
      </c>
      <c r="Q4" s="124">
        <v>7367</v>
      </c>
      <c r="S4" s="123" t="s">
        <v>82</v>
      </c>
      <c r="T4" t="s">
        <v>248</v>
      </c>
      <c r="U4" s="124">
        <v>7359</v>
      </c>
      <c r="V4" s="124">
        <v>7367</v>
      </c>
    </row>
    <row r="5" spans="1:22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240917</v>
      </c>
      <c r="G5">
        <v>13843</v>
      </c>
      <c r="H5">
        <v>174287</v>
      </c>
      <c r="I5">
        <v>393009</v>
      </c>
      <c r="J5">
        <f t="shared" si="1"/>
        <v>-35</v>
      </c>
      <c r="K5" t="s">
        <v>168</v>
      </c>
      <c r="L5" s="120">
        <v>6306</v>
      </c>
      <c r="M5" s="120">
        <v>145</v>
      </c>
      <c r="N5" s="120">
        <v>411</v>
      </c>
      <c r="O5">
        <f t="shared" si="0"/>
        <v>35</v>
      </c>
      <c r="P5" s="123" t="s">
        <v>85</v>
      </c>
      <c r="Q5" s="124">
        <v>8610</v>
      </c>
      <c r="S5" s="123" t="s">
        <v>85</v>
      </c>
      <c r="T5" t="s">
        <v>249</v>
      </c>
      <c r="U5" s="124">
        <v>8601</v>
      </c>
      <c r="V5" s="124">
        <v>8610</v>
      </c>
    </row>
    <row r="6" spans="1:22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9483</v>
      </c>
      <c r="G6">
        <v>24</v>
      </c>
      <c r="H6">
        <v>1046</v>
      </c>
      <c r="I6">
        <v>15316</v>
      </c>
      <c r="J6">
        <f t="shared" si="1"/>
        <v>189</v>
      </c>
      <c r="K6" t="s">
        <v>169</v>
      </c>
      <c r="L6" s="120">
        <v>6060</v>
      </c>
      <c r="M6" s="120">
        <v>54</v>
      </c>
      <c r="N6" s="120">
        <v>289</v>
      </c>
      <c r="O6">
        <f t="shared" si="0"/>
        <v>-189</v>
      </c>
      <c r="P6" s="123" t="s">
        <v>87</v>
      </c>
      <c r="Q6" s="124">
        <v>8427</v>
      </c>
      <c r="S6" s="123" t="s">
        <v>87</v>
      </c>
      <c r="T6" t="s">
        <v>250</v>
      </c>
      <c r="U6" s="124">
        <v>8418</v>
      </c>
      <c r="V6" s="124">
        <v>8427</v>
      </c>
    </row>
    <row r="7" spans="1:22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7668</v>
      </c>
      <c r="G7">
        <v>38</v>
      </c>
      <c r="H7">
        <v>506</v>
      </c>
      <c r="I7">
        <v>9920</v>
      </c>
      <c r="J7">
        <f t="shared" si="1"/>
        <v>302</v>
      </c>
      <c r="K7" t="s">
        <v>170</v>
      </c>
      <c r="L7" s="120">
        <v>34841</v>
      </c>
      <c r="M7" s="120">
        <v>936</v>
      </c>
      <c r="N7" s="120">
        <v>1225</v>
      </c>
      <c r="O7">
        <f t="shared" si="0"/>
        <v>-302</v>
      </c>
      <c r="P7" s="123" t="s">
        <v>89</v>
      </c>
      <c r="Q7" s="124">
        <v>56586</v>
      </c>
      <c r="S7" s="123" t="s">
        <v>89</v>
      </c>
      <c r="T7" t="s">
        <v>251</v>
      </c>
      <c r="U7" s="124">
        <v>56524</v>
      </c>
      <c r="V7" s="124">
        <v>56586</v>
      </c>
    </row>
    <row r="8" spans="1:22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3363</v>
      </c>
      <c r="G8">
        <v>6</v>
      </c>
      <c r="H8">
        <v>378</v>
      </c>
      <c r="I8">
        <v>4350</v>
      </c>
      <c r="J8">
        <f t="shared" si="1"/>
        <v>397</v>
      </c>
      <c r="K8" t="s">
        <v>171</v>
      </c>
      <c r="L8" s="120">
        <v>4703</v>
      </c>
      <c r="M8" s="120">
        <v>179</v>
      </c>
      <c r="N8" s="120">
        <v>256</v>
      </c>
      <c r="O8">
        <f t="shared" si="0"/>
        <v>-397</v>
      </c>
      <c r="P8" s="123" t="s">
        <v>91</v>
      </c>
      <c r="Q8" s="124">
        <v>6306</v>
      </c>
      <c r="S8" s="123" t="s">
        <v>91</v>
      </c>
      <c r="T8" t="s">
        <v>252</v>
      </c>
      <c r="U8" s="124">
        <v>6300</v>
      </c>
      <c r="V8" s="124">
        <v>6306</v>
      </c>
    </row>
    <row r="9" spans="1:22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7975</v>
      </c>
      <c r="G9">
        <v>50</v>
      </c>
      <c r="H9">
        <v>881</v>
      </c>
      <c r="I9">
        <v>13333</v>
      </c>
      <c r="J9">
        <f t="shared" si="1"/>
        <v>678</v>
      </c>
      <c r="K9" t="s">
        <v>172</v>
      </c>
      <c r="L9" s="120">
        <v>18232</v>
      </c>
      <c r="M9" s="120">
        <v>188</v>
      </c>
      <c r="N9" s="120">
        <v>1177</v>
      </c>
      <c r="O9">
        <f t="shared" si="0"/>
        <v>-678</v>
      </c>
      <c r="P9" s="123" t="s">
        <v>92</v>
      </c>
      <c r="Q9" s="124">
        <v>23935</v>
      </c>
      <c r="S9" s="123" t="s">
        <v>92</v>
      </c>
      <c r="T9" t="s">
        <v>253</v>
      </c>
      <c r="U9" s="124">
        <v>23909</v>
      </c>
      <c r="V9" s="124">
        <v>23935</v>
      </c>
    </row>
    <row r="10" spans="1:22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8502</v>
      </c>
      <c r="G10">
        <v>52</v>
      </c>
      <c r="H10">
        <v>800</v>
      </c>
      <c r="I10">
        <v>10967</v>
      </c>
      <c r="J10">
        <f t="shared" si="1"/>
        <v>682</v>
      </c>
      <c r="K10" t="s">
        <v>173</v>
      </c>
      <c r="L10" s="120">
        <v>7334</v>
      </c>
      <c r="M10" s="120">
        <v>141</v>
      </c>
      <c r="N10" s="120">
        <v>403</v>
      </c>
      <c r="O10">
        <f t="shared" si="0"/>
        <v>-682</v>
      </c>
      <c r="P10" s="123" t="s">
        <v>93</v>
      </c>
      <c r="Q10" s="124">
        <v>8323</v>
      </c>
      <c r="S10" s="123" t="s">
        <v>93</v>
      </c>
      <c r="T10" t="s">
        <v>254</v>
      </c>
      <c r="U10" s="124">
        <v>8314</v>
      </c>
      <c r="V10" s="124">
        <v>8323</v>
      </c>
    </row>
    <row r="11" spans="1:22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7396</v>
      </c>
      <c r="G11">
        <v>104</v>
      </c>
      <c r="H11">
        <v>267</v>
      </c>
      <c r="I11">
        <v>5773</v>
      </c>
      <c r="J11">
        <f t="shared" si="1"/>
        <v>26</v>
      </c>
      <c r="K11" t="s">
        <v>174</v>
      </c>
      <c r="L11" s="120">
        <v>8160</v>
      </c>
      <c r="M11" s="120">
        <v>141</v>
      </c>
      <c r="N11" s="120">
        <v>525</v>
      </c>
      <c r="O11">
        <f t="shared" si="0"/>
        <v>-26</v>
      </c>
      <c r="P11" s="123" t="s">
        <v>94</v>
      </c>
      <c r="Q11" s="124">
        <v>13750</v>
      </c>
      <c r="S11" s="123" t="s">
        <v>94</v>
      </c>
      <c r="T11" t="s">
        <v>255</v>
      </c>
      <c r="U11" s="124">
        <v>13735</v>
      </c>
      <c r="V11" s="124">
        <v>13750</v>
      </c>
    </row>
    <row r="12" spans="1:22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7110</v>
      </c>
      <c r="G12">
        <v>84</v>
      </c>
      <c r="H12">
        <v>207</v>
      </c>
      <c r="I12">
        <v>12072</v>
      </c>
      <c r="J12">
        <f t="shared" si="1"/>
        <v>46</v>
      </c>
      <c r="K12" t="s">
        <v>175</v>
      </c>
      <c r="L12" s="120">
        <v>5800</v>
      </c>
      <c r="M12" s="120">
        <v>49</v>
      </c>
      <c r="N12" s="120">
        <v>584</v>
      </c>
      <c r="O12">
        <f t="shared" si="0"/>
        <v>-46</v>
      </c>
      <c r="P12" s="123" t="s">
        <v>95</v>
      </c>
      <c r="Q12" s="124">
        <v>7242</v>
      </c>
      <c r="S12" s="123" t="s">
        <v>95</v>
      </c>
      <c r="T12" t="s">
        <v>256</v>
      </c>
      <c r="U12" s="124">
        <v>7234</v>
      </c>
      <c r="V12" s="124">
        <v>7242</v>
      </c>
    </row>
    <row r="13" spans="1:22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8760</v>
      </c>
      <c r="G13">
        <v>199</v>
      </c>
      <c r="H13">
        <v>240</v>
      </c>
      <c r="I13">
        <v>9579</v>
      </c>
      <c r="J13">
        <f t="shared" si="1"/>
        <v>190</v>
      </c>
      <c r="K13" t="s">
        <v>176</v>
      </c>
      <c r="L13" s="120">
        <v>13489</v>
      </c>
      <c r="M13" s="120">
        <v>129</v>
      </c>
      <c r="N13" s="120">
        <v>544</v>
      </c>
      <c r="O13">
        <f t="shared" si="0"/>
        <v>-190</v>
      </c>
      <c r="P13" s="123" t="s">
        <v>96</v>
      </c>
      <c r="Q13" s="124">
        <v>15490</v>
      </c>
      <c r="S13" s="123" t="s">
        <v>96</v>
      </c>
      <c r="T13" t="s">
        <v>257</v>
      </c>
      <c r="U13" s="124">
        <v>15474</v>
      </c>
      <c r="V13" s="124">
        <v>15490</v>
      </c>
    </row>
    <row r="14" spans="1:22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12768</v>
      </c>
      <c r="G14">
        <v>161</v>
      </c>
      <c r="H14">
        <v>319</v>
      </c>
      <c r="I14">
        <v>9787</v>
      </c>
      <c r="J14">
        <f t="shared" si="1"/>
        <v>316</v>
      </c>
      <c r="K14" t="s">
        <v>177</v>
      </c>
      <c r="L14" s="120">
        <v>8895</v>
      </c>
      <c r="M14" s="120">
        <v>63</v>
      </c>
      <c r="N14" s="120">
        <v>382</v>
      </c>
      <c r="O14">
        <f t="shared" si="0"/>
        <v>-316</v>
      </c>
      <c r="P14" s="123" t="s">
        <v>97</v>
      </c>
      <c r="Q14" s="124">
        <v>9208</v>
      </c>
      <c r="S14" s="123" t="s">
        <v>97</v>
      </c>
      <c r="T14" t="s">
        <v>258</v>
      </c>
      <c r="U14" s="124">
        <v>9198</v>
      </c>
      <c r="V14" s="124">
        <v>9208</v>
      </c>
    </row>
    <row r="15" spans="1:22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14500</v>
      </c>
      <c r="G15">
        <v>313</v>
      </c>
      <c r="H15">
        <v>584</v>
      </c>
      <c r="I15">
        <v>17897</v>
      </c>
      <c r="J15">
        <f t="shared" si="1"/>
        <v>559</v>
      </c>
      <c r="K15" t="s">
        <v>178</v>
      </c>
      <c r="L15" s="120">
        <v>31195</v>
      </c>
      <c r="M15" s="120">
        <v>548</v>
      </c>
      <c r="N15" s="120">
        <v>1789</v>
      </c>
      <c r="O15">
        <f t="shared" si="0"/>
        <v>-559</v>
      </c>
      <c r="P15" s="123" t="s">
        <v>98</v>
      </c>
      <c r="Q15" s="124">
        <v>37072</v>
      </c>
      <c r="S15" s="123" t="s">
        <v>98</v>
      </c>
      <c r="T15" t="s">
        <v>259</v>
      </c>
      <c r="U15" s="124">
        <v>37032</v>
      </c>
      <c r="V15" s="124">
        <v>37072</v>
      </c>
    </row>
    <row r="16" spans="1:22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6945</v>
      </c>
      <c r="G16">
        <v>22</v>
      </c>
      <c r="H16">
        <v>593</v>
      </c>
      <c r="I16">
        <v>7367</v>
      </c>
      <c r="J16">
        <f t="shared" si="1"/>
        <v>-211</v>
      </c>
      <c r="K16" t="s">
        <v>179</v>
      </c>
      <c r="L16" s="120">
        <v>7396</v>
      </c>
      <c r="M16" s="120">
        <v>104</v>
      </c>
      <c r="N16" s="120">
        <v>267</v>
      </c>
      <c r="O16">
        <f t="shared" si="0"/>
        <v>211</v>
      </c>
      <c r="P16" s="123" t="s">
        <v>99</v>
      </c>
      <c r="Q16" s="124">
        <v>5773</v>
      </c>
      <c r="S16" s="123" t="s">
        <v>99</v>
      </c>
      <c r="T16" t="s">
        <v>260</v>
      </c>
      <c r="U16" s="124">
        <v>5767</v>
      </c>
      <c r="V16" s="124">
        <v>5773</v>
      </c>
    </row>
    <row r="17" spans="1:22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5800</v>
      </c>
      <c r="G17">
        <v>49</v>
      </c>
      <c r="H17">
        <v>584</v>
      </c>
      <c r="I17">
        <v>7242</v>
      </c>
      <c r="J17">
        <f t="shared" si="1"/>
        <v>-30</v>
      </c>
      <c r="K17" t="s">
        <v>180</v>
      </c>
      <c r="L17" s="120">
        <v>9483</v>
      </c>
      <c r="M17" s="120">
        <v>24</v>
      </c>
      <c r="N17" s="120">
        <v>1046</v>
      </c>
      <c r="O17">
        <f t="shared" si="0"/>
        <v>30</v>
      </c>
      <c r="P17" s="123" t="s">
        <v>102</v>
      </c>
      <c r="Q17" s="124">
        <v>15316</v>
      </c>
      <c r="S17" s="123" t="s">
        <v>102</v>
      </c>
      <c r="T17" t="s">
        <v>261</v>
      </c>
      <c r="U17" s="124">
        <v>15299</v>
      </c>
      <c r="V17" s="124">
        <v>15316</v>
      </c>
    </row>
    <row r="18" spans="1:22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13489</v>
      </c>
      <c r="G18">
        <v>129</v>
      </c>
      <c r="H18">
        <v>544</v>
      </c>
      <c r="I18">
        <v>15490</v>
      </c>
      <c r="J18">
        <f t="shared" si="1"/>
        <v>-35</v>
      </c>
      <c r="K18" t="s">
        <v>181</v>
      </c>
      <c r="L18" s="120">
        <v>21307</v>
      </c>
      <c r="M18" s="120">
        <v>578</v>
      </c>
      <c r="N18" s="120">
        <v>566</v>
      </c>
      <c r="O18">
        <f t="shared" si="0"/>
        <v>35</v>
      </c>
      <c r="P18" s="123" t="s">
        <v>103</v>
      </c>
      <c r="Q18" s="124">
        <v>22574</v>
      </c>
      <c r="S18" s="123" t="s">
        <v>103</v>
      </c>
      <c r="T18" t="s">
        <v>262</v>
      </c>
      <c r="U18" s="124">
        <v>22549</v>
      </c>
      <c r="V18" s="124">
        <v>22574</v>
      </c>
    </row>
    <row r="19" spans="1:22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8895</v>
      </c>
      <c r="G19">
        <v>63</v>
      </c>
      <c r="H19">
        <v>382</v>
      </c>
      <c r="I19">
        <v>9208</v>
      </c>
      <c r="J19">
        <f t="shared" si="1"/>
        <v>-30</v>
      </c>
      <c r="K19" t="s">
        <v>182</v>
      </c>
      <c r="L19" s="120">
        <v>5623</v>
      </c>
      <c r="M19" s="120">
        <v>24</v>
      </c>
      <c r="N19" s="120">
        <v>243</v>
      </c>
      <c r="O19">
        <f t="shared" si="0"/>
        <v>30</v>
      </c>
      <c r="P19" s="123" t="s">
        <v>105</v>
      </c>
      <c r="Q19" s="124">
        <v>7450</v>
      </c>
      <c r="S19" s="123" t="s">
        <v>105</v>
      </c>
      <c r="T19" t="s">
        <v>263</v>
      </c>
      <c r="U19" s="124">
        <v>7442</v>
      </c>
      <c r="V19" s="124">
        <v>7450</v>
      </c>
    </row>
    <row r="20" spans="1:22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31195</v>
      </c>
      <c r="G20">
        <v>548</v>
      </c>
      <c r="H20">
        <v>1789</v>
      </c>
      <c r="I20">
        <v>37072</v>
      </c>
      <c r="J20">
        <f t="shared" si="1"/>
        <v>-29</v>
      </c>
      <c r="K20" t="s">
        <v>183</v>
      </c>
      <c r="L20" s="120">
        <v>7110</v>
      </c>
      <c r="M20" s="120">
        <v>84</v>
      </c>
      <c r="N20" s="120">
        <v>207</v>
      </c>
      <c r="O20">
        <f t="shared" si="0"/>
        <v>29</v>
      </c>
      <c r="P20" s="123" t="s">
        <v>108</v>
      </c>
      <c r="Q20" s="124">
        <v>12072</v>
      </c>
      <c r="S20" s="123" t="s">
        <v>108</v>
      </c>
      <c r="T20" t="s">
        <v>264</v>
      </c>
      <c r="U20" s="124">
        <v>12059</v>
      </c>
      <c r="V20" s="124">
        <v>12072</v>
      </c>
    </row>
    <row r="21" spans="1:22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5414</v>
      </c>
      <c r="G21">
        <v>43</v>
      </c>
      <c r="H21">
        <v>477</v>
      </c>
      <c r="I21">
        <v>7141</v>
      </c>
      <c r="J21">
        <f t="shared" si="1"/>
        <v>29</v>
      </c>
      <c r="K21" t="s">
        <v>184</v>
      </c>
      <c r="L21" s="120">
        <v>12618</v>
      </c>
      <c r="M21" s="120">
        <v>228</v>
      </c>
      <c r="N21" s="120">
        <v>620</v>
      </c>
      <c r="O21">
        <f t="shared" si="0"/>
        <v>-29</v>
      </c>
      <c r="P21" s="123" t="s">
        <v>109</v>
      </c>
      <c r="Q21" s="124">
        <v>14273</v>
      </c>
      <c r="S21" s="123" t="s">
        <v>109</v>
      </c>
      <c r="T21" t="s">
        <v>265</v>
      </c>
      <c r="U21" s="124">
        <v>14258</v>
      </c>
      <c r="V21" s="124">
        <v>14273</v>
      </c>
    </row>
    <row r="22" spans="1:22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15899</v>
      </c>
      <c r="G22">
        <v>225</v>
      </c>
      <c r="H22">
        <v>1446</v>
      </c>
      <c r="I22">
        <v>19356</v>
      </c>
      <c r="J22">
        <f t="shared" si="1"/>
        <v>57</v>
      </c>
      <c r="K22" t="s">
        <v>185</v>
      </c>
      <c r="L22" s="120">
        <v>11640</v>
      </c>
      <c r="M22" s="120">
        <v>307</v>
      </c>
      <c r="N22" s="120">
        <v>685</v>
      </c>
      <c r="O22">
        <f t="shared" si="0"/>
        <v>-57</v>
      </c>
      <c r="P22" s="123" t="s">
        <v>110</v>
      </c>
      <c r="Q22" s="124">
        <v>13821</v>
      </c>
      <c r="S22" s="123" t="s">
        <v>110</v>
      </c>
      <c r="T22" t="s">
        <v>266</v>
      </c>
      <c r="U22" s="124">
        <v>13806</v>
      </c>
      <c r="V22" s="124">
        <v>13821</v>
      </c>
    </row>
    <row r="23" spans="1:22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5183</v>
      </c>
      <c r="G23">
        <v>34</v>
      </c>
      <c r="H23">
        <v>333</v>
      </c>
      <c r="I23">
        <v>7046</v>
      </c>
      <c r="J23">
        <f t="shared" si="1"/>
        <v>36</v>
      </c>
      <c r="K23" t="s">
        <v>186</v>
      </c>
      <c r="L23" s="120">
        <v>5414</v>
      </c>
      <c r="M23" s="120">
        <v>43</v>
      </c>
      <c r="N23" s="120">
        <v>477</v>
      </c>
      <c r="O23">
        <f t="shared" si="0"/>
        <v>-36</v>
      </c>
      <c r="P23" s="123" t="s">
        <v>111</v>
      </c>
      <c r="Q23" s="124">
        <v>7141</v>
      </c>
      <c r="S23" s="123" t="s">
        <v>111</v>
      </c>
      <c r="T23" t="s">
        <v>267</v>
      </c>
      <c r="U23" s="124">
        <v>7133</v>
      </c>
      <c r="V23" s="124">
        <v>7141</v>
      </c>
    </row>
    <row r="24" spans="1:22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6498</v>
      </c>
      <c r="G24">
        <v>71</v>
      </c>
      <c r="H24">
        <v>472</v>
      </c>
      <c r="I24">
        <v>7639</v>
      </c>
      <c r="J24">
        <f t="shared" si="1"/>
        <v>35</v>
      </c>
      <c r="K24" t="s">
        <v>187</v>
      </c>
      <c r="L24" s="120">
        <v>15899</v>
      </c>
      <c r="M24" s="120">
        <v>225</v>
      </c>
      <c r="N24" s="120">
        <v>1446</v>
      </c>
      <c r="O24">
        <f t="shared" si="0"/>
        <v>-35</v>
      </c>
      <c r="P24" s="123" t="s">
        <v>112</v>
      </c>
      <c r="Q24" s="124">
        <v>19356</v>
      </c>
      <c r="S24" s="123" t="s">
        <v>112</v>
      </c>
      <c r="T24" t="s">
        <v>268</v>
      </c>
      <c r="U24" s="124">
        <v>19334</v>
      </c>
      <c r="V24" s="124">
        <v>19356</v>
      </c>
    </row>
    <row r="25" spans="1:22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101310</v>
      </c>
      <c r="G25">
        <v>2553</v>
      </c>
      <c r="H25">
        <v>28639</v>
      </c>
      <c r="I25">
        <v>115936</v>
      </c>
      <c r="J25">
        <f t="shared" si="1"/>
        <v>36</v>
      </c>
      <c r="K25" t="s">
        <v>188</v>
      </c>
      <c r="L25" s="120">
        <v>9988</v>
      </c>
      <c r="M25" s="120">
        <v>165</v>
      </c>
      <c r="N25" s="120">
        <v>481</v>
      </c>
      <c r="O25">
        <f t="shared" si="0"/>
        <v>-36</v>
      </c>
      <c r="P25" s="123" t="s">
        <v>113</v>
      </c>
      <c r="Q25" s="124">
        <v>11335</v>
      </c>
      <c r="S25" s="123" t="s">
        <v>113</v>
      </c>
      <c r="T25" t="s">
        <v>269</v>
      </c>
      <c r="U25" s="124">
        <v>11322</v>
      </c>
      <c r="V25" s="124">
        <v>11335</v>
      </c>
    </row>
    <row r="26" spans="1:22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11272</v>
      </c>
      <c r="G26">
        <v>77</v>
      </c>
      <c r="H26">
        <v>491</v>
      </c>
      <c r="I26">
        <v>10067</v>
      </c>
      <c r="J26">
        <f t="shared" si="1"/>
        <v>237</v>
      </c>
      <c r="K26" t="s">
        <v>189</v>
      </c>
      <c r="L26" s="120">
        <v>5183</v>
      </c>
      <c r="M26" s="120">
        <v>34</v>
      </c>
      <c r="N26" s="120">
        <v>333</v>
      </c>
      <c r="O26">
        <f t="shared" si="0"/>
        <v>-237</v>
      </c>
      <c r="P26" s="123" t="s">
        <v>116</v>
      </c>
      <c r="Q26" s="124">
        <v>7046</v>
      </c>
      <c r="S26" s="123" t="s">
        <v>116</v>
      </c>
      <c r="T26" t="s">
        <v>270</v>
      </c>
      <c r="U26" s="124">
        <v>7038</v>
      </c>
      <c r="V26" s="124">
        <v>7046</v>
      </c>
    </row>
    <row r="27" spans="1:22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7353</v>
      </c>
      <c r="G27">
        <v>128</v>
      </c>
      <c r="H27">
        <v>452</v>
      </c>
      <c r="I27">
        <v>8372</v>
      </c>
      <c r="J27">
        <f t="shared" si="1"/>
        <v>221</v>
      </c>
      <c r="K27" t="s">
        <v>190</v>
      </c>
      <c r="L27" s="120">
        <v>6498</v>
      </c>
      <c r="M27" s="120">
        <v>71</v>
      </c>
      <c r="N27" s="120">
        <v>472</v>
      </c>
      <c r="O27">
        <f t="shared" si="0"/>
        <v>-221</v>
      </c>
      <c r="P27" s="123" t="s">
        <v>117</v>
      </c>
      <c r="Q27" s="124">
        <v>7639</v>
      </c>
      <c r="S27" s="123" t="s">
        <v>117</v>
      </c>
      <c r="T27" t="s">
        <v>271</v>
      </c>
      <c r="U27" s="124">
        <v>7630</v>
      </c>
      <c r="V27" s="124">
        <v>7639</v>
      </c>
    </row>
    <row r="28" spans="1:22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15858</v>
      </c>
      <c r="G28">
        <v>84</v>
      </c>
      <c r="H28">
        <v>1057</v>
      </c>
      <c r="I28">
        <v>17234</v>
      </c>
      <c r="J28">
        <f t="shared" si="1"/>
        <v>231</v>
      </c>
      <c r="K28" t="s">
        <v>191</v>
      </c>
      <c r="L28" s="120">
        <v>4940</v>
      </c>
      <c r="M28" s="120">
        <v>36</v>
      </c>
      <c r="N28" s="120">
        <v>553</v>
      </c>
      <c r="O28">
        <f t="shared" si="0"/>
        <v>-231</v>
      </c>
      <c r="P28" s="123" t="s">
        <v>118</v>
      </c>
      <c r="Q28" s="124">
        <v>7452</v>
      </c>
      <c r="S28" s="123" t="s">
        <v>118</v>
      </c>
      <c r="T28" t="s">
        <v>272</v>
      </c>
      <c r="U28" s="124">
        <v>7444</v>
      </c>
      <c r="V28" s="124">
        <v>7452</v>
      </c>
    </row>
    <row r="29" spans="1:22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5623</v>
      </c>
      <c r="G29">
        <v>24</v>
      </c>
      <c r="H29">
        <v>243</v>
      </c>
      <c r="I29">
        <v>7450</v>
      </c>
      <c r="J29">
        <f t="shared" si="1"/>
        <v>-102</v>
      </c>
      <c r="K29" t="s">
        <v>192</v>
      </c>
      <c r="L29" s="120">
        <v>101310</v>
      </c>
      <c r="M29" s="120">
        <v>2553</v>
      </c>
      <c r="N29" s="120">
        <v>28639</v>
      </c>
      <c r="O29">
        <f t="shared" si="0"/>
        <v>102</v>
      </c>
      <c r="P29" s="123" t="s">
        <v>119</v>
      </c>
      <c r="Q29" s="124">
        <v>115936</v>
      </c>
      <c r="S29" s="123" t="s">
        <v>119</v>
      </c>
      <c r="T29" t="s">
        <v>273</v>
      </c>
      <c r="U29" s="124">
        <v>115810</v>
      </c>
      <c r="V29" s="124">
        <v>115936</v>
      </c>
    </row>
    <row r="30" spans="1:22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11640</v>
      </c>
      <c r="G30">
        <v>307</v>
      </c>
      <c r="H30">
        <v>685</v>
      </c>
      <c r="I30">
        <v>13821</v>
      </c>
      <c r="J30">
        <f t="shared" si="1"/>
        <v>-118</v>
      </c>
      <c r="K30" t="s">
        <v>193</v>
      </c>
      <c r="L30" s="120">
        <v>14127</v>
      </c>
      <c r="M30" s="120">
        <v>450</v>
      </c>
      <c r="N30" s="120">
        <v>1033</v>
      </c>
      <c r="O30">
        <f t="shared" si="0"/>
        <v>118</v>
      </c>
      <c r="P30" s="123" t="s">
        <v>120</v>
      </c>
      <c r="Q30" s="124">
        <v>18659</v>
      </c>
      <c r="S30" s="123" t="s">
        <v>120</v>
      </c>
      <c r="T30" t="s">
        <v>274</v>
      </c>
      <c r="U30" s="124">
        <v>18639</v>
      </c>
      <c r="V30" s="124">
        <v>18659</v>
      </c>
    </row>
    <row r="31" spans="1:22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4170</v>
      </c>
      <c r="G31">
        <v>77</v>
      </c>
      <c r="H31">
        <v>238</v>
      </c>
      <c r="I31">
        <v>6476</v>
      </c>
      <c r="J31">
        <f t="shared" si="1"/>
        <v>4</v>
      </c>
      <c r="K31" t="s">
        <v>194</v>
      </c>
      <c r="L31" s="120">
        <v>7668</v>
      </c>
      <c r="M31" s="120">
        <v>38</v>
      </c>
      <c r="N31" s="120">
        <v>506</v>
      </c>
      <c r="O31">
        <f t="shared" si="0"/>
        <v>-4</v>
      </c>
      <c r="P31" s="123" t="s">
        <v>121</v>
      </c>
      <c r="Q31" s="124">
        <v>9920</v>
      </c>
      <c r="S31" s="123" t="s">
        <v>121</v>
      </c>
      <c r="T31" t="s">
        <v>275</v>
      </c>
      <c r="U31" s="124">
        <v>9909</v>
      </c>
      <c r="V31" s="124">
        <v>9920</v>
      </c>
    </row>
    <row r="32" spans="1:22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8586</v>
      </c>
      <c r="G32">
        <v>170</v>
      </c>
      <c r="H32">
        <v>378</v>
      </c>
      <c r="I32">
        <v>9276</v>
      </c>
      <c r="J32">
        <f t="shared" si="1"/>
        <v>33</v>
      </c>
      <c r="K32" t="s">
        <v>195</v>
      </c>
      <c r="L32" s="120">
        <v>4170</v>
      </c>
      <c r="M32" s="120">
        <v>77</v>
      </c>
      <c r="N32" s="120">
        <v>238</v>
      </c>
      <c r="O32">
        <f t="shared" si="0"/>
        <v>-33</v>
      </c>
      <c r="P32" s="123" t="s">
        <v>122</v>
      </c>
      <c r="Q32" s="124">
        <v>6476</v>
      </c>
      <c r="S32" s="123" t="s">
        <v>122</v>
      </c>
      <c r="T32" t="s">
        <v>276</v>
      </c>
      <c r="U32" s="124">
        <v>6469</v>
      </c>
      <c r="V32" s="124">
        <v>6476</v>
      </c>
    </row>
    <row r="33" spans="1:22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6060</v>
      </c>
      <c r="G33">
        <v>54</v>
      </c>
      <c r="H33">
        <v>289</v>
      </c>
      <c r="I33">
        <v>8427</v>
      </c>
      <c r="J33">
        <f t="shared" si="1"/>
        <v>-339</v>
      </c>
      <c r="K33" t="s">
        <v>196</v>
      </c>
      <c r="L33" s="120">
        <v>5712</v>
      </c>
      <c r="M33" s="120">
        <v>228</v>
      </c>
      <c r="N33" s="120">
        <v>163</v>
      </c>
      <c r="O33">
        <f t="shared" si="0"/>
        <v>339</v>
      </c>
      <c r="P33" s="123" t="s">
        <v>123</v>
      </c>
      <c r="Q33" s="124">
        <v>7468</v>
      </c>
      <c r="S33" s="123" t="s">
        <v>123</v>
      </c>
      <c r="T33" t="s">
        <v>277</v>
      </c>
      <c r="U33" s="124">
        <v>7460</v>
      </c>
      <c r="V33" s="124">
        <v>7468</v>
      </c>
    </row>
    <row r="34" spans="1:22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18232</v>
      </c>
      <c r="G34">
        <v>188</v>
      </c>
      <c r="H34">
        <v>1177</v>
      </c>
      <c r="I34">
        <v>23935</v>
      </c>
      <c r="J34">
        <f t="shared" si="1"/>
        <v>-289</v>
      </c>
      <c r="K34" t="s">
        <v>197</v>
      </c>
      <c r="L34" s="120">
        <v>26692</v>
      </c>
      <c r="M34" s="120">
        <v>654</v>
      </c>
      <c r="N34" s="120">
        <v>4010</v>
      </c>
      <c r="O34">
        <f aca="true" t="shared" si="2" ref="O34:O65">+P34-B34</f>
        <v>289</v>
      </c>
      <c r="P34" s="123" t="s">
        <v>124</v>
      </c>
      <c r="Q34" s="124">
        <v>31778</v>
      </c>
      <c r="S34" s="123" t="s">
        <v>124</v>
      </c>
      <c r="T34" t="s">
        <v>278</v>
      </c>
      <c r="U34" s="124">
        <v>31744</v>
      </c>
      <c r="V34" s="124">
        <v>31778</v>
      </c>
    </row>
    <row r="35" spans="1:22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26692</v>
      </c>
      <c r="G35">
        <v>654</v>
      </c>
      <c r="H35">
        <v>4010</v>
      </c>
      <c r="I35">
        <v>31778</v>
      </c>
      <c r="J35">
        <f t="shared" si="1"/>
        <v>-6</v>
      </c>
      <c r="K35" t="s">
        <v>198</v>
      </c>
      <c r="L35" s="120">
        <v>8760</v>
      </c>
      <c r="M35" s="120">
        <v>199</v>
      </c>
      <c r="N35" s="120">
        <v>240</v>
      </c>
      <c r="O35">
        <f t="shared" si="2"/>
        <v>6</v>
      </c>
      <c r="P35" s="123" t="s">
        <v>125</v>
      </c>
      <c r="Q35" s="124">
        <v>9579</v>
      </c>
      <c r="S35" s="123" t="s">
        <v>125</v>
      </c>
      <c r="T35" t="s">
        <v>279</v>
      </c>
      <c r="U35" s="124">
        <v>9569</v>
      </c>
      <c r="V35" s="124">
        <v>9579</v>
      </c>
    </row>
    <row r="36" spans="1:22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14562</v>
      </c>
      <c r="G36">
        <v>170</v>
      </c>
      <c r="H36">
        <v>576</v>
      </c>
      <c r="I36">
        <v>18415</v>
      </c>
      <c r="J36">
        <f t="shared" si="1"/>
        <v>276</v>
      </c>
      <c r="K36" t="s">
        <v>199</v>
      </c>
      <c r="L36" s="120">
        <v>8443</v>
      </c>
      <c r="M36" s="120">
        <v>152</v>
      </c>
      <c r="N36" s="120">
        <v>354</v>
      </c>
      <c r="O36">
        <f t="shared" si="2"/>
        <v>-276</v>
      </c>
      <c r="P36" s="123" t="s">
        <v>126</v>
      </c>
      <c r="Q36" s="124">
        <v>10021</v>
      </c>
      <c r="S36" s="123" t="s">
        <v>126</v>
      </c>
      <c r="T36" t="s">
        <v>280</v>
      </c>
      <c r="U36" s="124">
        <v>10010</v>
      </c>
      <c r="V36" s="124">
        <v>10021</v>
      </c>
    </row>
    <row r="37" spans="1:22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6065</v>
      </c>
      <c r="G37">
        <v>59</v>
      </c>
      <c r="H37">
        <v>291</v>
      </c>
      <c r="I37">
        <v>6826</v>
      </c>
      <c r="J37">
        <f t="shared" si="1"/>
        <v>276</v>
      </c>
      <c r="K37" t="s">
        <v>200</v>
      </c>
      <c r="L37" s="120">
        <v>8586</v>
      </c>
      <c r="M37" s="120">
        <v>170</v>
      </c>
      <c r="N37" s="120">
        <v>378</v>
      </c>
      <c r="O37">
        <f t="shared" si="2"/>
        <v>-276</v>
      </c>
      <c r="P37" s="123" t="s">
        <v>127</v>
      </c>
      <c r="Q37" s="124">
        <v>9276</v>
      </c>
      <c r="S37" s="123" t="s">
        <v>127</v>
      </c>
      <c r="T37" t="s">
        <v>281</v>
      </c>
      <c r="U37" s="124">
        <v>9266</v>
      </c>
      <c r="V37" s="124">
        <v>9276</v>
      </c>
    </row>
    <row r="38" spans="1:22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6306</v>
      </c>
      <c r="G38">
        <v>145</v>
      </c>
      <c r="H38">
        <v>411</v>
      </c>
      <c r="I38">
        <v>8610</v>
      </c>
      <c r="J38">
        <f t="shared" si="1"/>
        <v>-391</v>
      </c>
      <c r="K38" t="s">
        <v>201</v>
      </c>
      <c r="L38" s="120">
        <v>7786</v>
      </c>
      <c r="M38" s="120">
        <v>121</v>
      </c>
      <c r="N38" s="120">
        <v>220</v>
      </c>
      <c r="O38">
        <f t="shared" si="2"/>
        <v>391</v>
      </c>
      <c r="P38" s="123" t="s">
        <v>128</v>
      </c>
      <c r="Q38" s="124">
        <v>25570</v>
      </c>
      <c r="S38" s="123" t="s">
        <v>128</v>
      </c>
      <c r="T38" t="s">
        <v>282</v>
      </c>
      <c r="U38" s="124">
        <v>25542</v>
      </c>
      <c r="V38" s="124">
        <v>25570</v>
      </c>
    </row>
    <row r="39" spans="1:22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8160</v>
      </c>
      <c r="G39">
        <v>141</v>
      </c>
      <c r="H39">
        <v>525</v>
      </c>
      <c r="I39">
        <v>13750</v>
      </c>
      <c r="J39">
        <f t="shared" si="1"/>
        <v>-228</v>
      </c>
      <c r="K39" t="s">
        <v>202</v>
      </c>
      <c r="L39" s="120">
        <v>6723</v>
      </c>
      <c r="M39" s="120">
        <v>115</v>
      </c>
      <c r="N39" s="120">
        <v>400</v>
      </c>
      <c r="O39">
        <f t="shared" si="2"/>
        <v>228</v>
      </c>
      <c r="P39" s="123" t="s">
        <v>129</v>
      </c>
      <c r="Q39" s="124">
        <v>8954</v>
      </c>
      <c r="S39" s="123" t="s">
        <v>129</v>
      </c>
      <c r="T39" t="s">
        <v>283</v>
      </c>
      <c r="U39" s="124">
        <v>8944</v>
      </c>
      <c r="V39" s="124">
        <v>8954</v>
      </c>
    </row>
    <row r="40" spans="1:22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8443</v>
      </c>
      <c r="G40">
        <v>152</v>
      </c>
      <c r="H40">
        <v>354</v>
      </c>
      <c r="I40">
        <v>10021</v>
      </c>
      <c r="J40">
        <f t="shared" si="1"/>
        <v>-62</v>
      </c>
      <c r="K40" t="s">
        <v>203</v>
      </c>
      <c r="L40" s="120">
        <v>6833</v>
      </c>
      <c r="M40" s="120">
        <v>264</v>
      </c>
      <c r="N40" s="120">
        <v>252</v>
      </c>
      <c r="O40">
        <f t="shared" si="2"/>
        <v>62</v>
      </c>
      <c r="P40" s="123" t="s">
        <v>131</v>
      </c>
      <c r="Q40" s="124">
        <v>12595</v>
      </c>
      <c r="S40" s="123" t="s">
        <v>131</v>
      </c>
      <c r="T40" t="s">
        <v>284</v>
      </c>
      <c r="U40" s="124">
        <v>12582</v>
      </c>
      <c r="V40" s="124">
        <v>12595</v>
      </c>
    </row>
    <row r="41" spans="1:22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16840</v>
      </c>
      <c r="G41">
        <v>404</v>
      </c>
      <c r="H41">
        <v>1540</v>
      </c>
      <c r="I41">
        <v>19787</v>
      </c>
      <c r="J41">
        <f t="shared" si="1"/>
        <v>203</v>
      </c>
      <c r="K41" t="s">
        <v>204</v>
      </c>
      <c r="L41" s="120">
        <v>3363</v>
      </c>
      <c r="M41" s="120">
        <v>6</v>
      </c>
      <c r="N41" s="120">
        <v>378</v>
      </c>
      <c r="O41">
        <f t="shared" si="2"/>
        <v>-203</v>
      </c>
      <c r="P41" s="123" t="s">
        <v>132</v>
      </c>
      <c r="Q41" s="124">
        <v>4350</v>
      </c>
      <c r="S41" s="123" t="s">
        <v>132</v>
      </c>
      <c r="T41" t="s">
        <v>285</v>
      </c>
      <c r="U41" s="124">
        <v>4345</v>
      </c>
      <c r="V41" s="124">
        <v>4350</v>
      </c>
    </row>
    <row r="42" spans="1:22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6349</v>
      </c>
      <c r="G42">
        <v>161</v>
      </c>
      <c r="H42">
        <v>289</v>
      </c>
      <c r="I42">
        <v>14170</v>
      </c>
      <c r="J42">
        <f t="shared" si="1"/>
        <v>30</v>
      </c>
      <c r="K42" t="s">
        <v>205</v>
      </c>
      <c r="L42" s="120">
        <v>20563</v>
      </c>
      <c r="M42" s="120">
        <v>508</v>
      </c>
      <c r="N42" s="120">
        <v>544</v>
      </c>
      <c r="O42">
        <f t="shared" si="2"/>
        <v>-30</v>
      </c>
      <c r="P42" s="123" t="s">
        <v>133</v>
      </c>
      <c r="Q42" s="124">
        <v>25232</v>
      </c>
      <c r="S42" s="123" t="s">
        <v>133</v>
      </c>
      <c r="T42" t="s">
        <v>286</v>
      </c>
      <c r="U42" s="124">
        <v>25204</v>
      </c>
      <c r="V42" s="124">
        <v>25232</v>
      </c>
    </row>
    <row r="43" spans="1:22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158240</v>
      </c>
      <c r="G43">
        <v>4769</v>
      </c>
      <c r="H43">
        <v>25202</v>
      </c>
      <c r="I43">
        <v>257326</v>
      </c>
      <c r="J43">
        <f t="shared" si="1"/>
        <v>329</v>
      </c>
      <c r="K43" t="s">
        <v>206</v>
      </c>
      <c r="L43" s="120">
        <v>5565</v>
      </c>
      <c r="M43" s="120">
        <v>28</v>
      </c>
      <c r="N43" s="120">
        <v>296</v>
      </c>
      <c r="O43">
        <f t="shared" si="2"/>
        <v>-329</v>
      </c>
      <c r="P43" s="123" t="s">
        <v>134</v>
      </c>
      <c r="Q43" s="124">
        <v>6999</v>
      </c>
      <c r="S43" s="123" t="s">
        <v>134</v>
      </c>
      <c r="T43" t="s">
        <v>287</v>
      </c>
      <c r="U43" s="124">
        <v>6991</v>
      </c>
      <c r="V43" s="124">
        <v>6999</v>
      </c>
    </row>
    <row r="44" spans="1:22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6723</v>
      </c>
      <c r="G44">
        <v>115</v>
      </c>
      <c r="H44">
        <v>400</v>
      </c>
      <c r="I44">
        <v>8954</v>
      </c>
      <c r="J44">
        <f t="shared" si="1"/>
        <v>-85</v>
      </c>
      <c r="K44" t="s">
        <v>207</v>
      </c>
      <c r="L44" s="120">
        <v>6349</v>
      </c>
      <c r="M44" s="120">
        <v>161</v>
      </c>
      <c r="N44" s="120">
        <v>289</v>
      </c>
      <c r="O44">
        <f t="shared" si="2"/>
        <v>85</v>
      </c>
      <c r="P44" s="123" t="s">
        <v>135</v>
      </c>
      <c r="Q44" s="124">
        <v>14170</v>
      </c>
      <c r="S44" s="123" t="s">
        <v>135</v>
      </c>
      <c r="T44" t="s">
        <v>288</v>
      </c>
      <c r="U44" s="124">
        <v>14155</v>
      </c>
      <c r="V44" s="124">
        <v>14170</v>
      </c>
    </row>
    <row r="45" spans="1:22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19003</v>
      </c>
      <c r="G45">
        <v>428</v>
      </c>
      <c r="H45">
        <v>1044</v>
      </c>
      <c r="I45">
        <v>20078</v>
      </c>
      <c r="J45">
        <f t="shared" si="1"/>
        <v>72</v>
      </c>
      <c r="K45" t="s">
        <v>208</v>
      </c>
      <c r="L45" s="120">
        <v>12768</v>
      </c>
      <c r="M45" s="120">
        <v>161</v>
      </c>
      <c r="N45" s="120">
        <v>319</v>
      </c>
      <c r="O45">
        <f t="shared" si="2"/>
        <v>-72</v>
      </c>
      <c r="P45" s="123" t="s">
        <v>138</v>
      </c>
      <c r="Q45" s="124">
        <v>9787</v>
      </c>
      <c r="S45" s="123" t="s">
        <v>138</v>
      </c>
      <c r="T45" t="s">
        <v>289</v>
      </c>
      <c r="U45" s="124">
        <v>9777</v>
      </c>
      <c r="V45" s="124">
        <v>9787</v>
      </c>
    </row>
    <row r="46" spans="1:22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7050</v>
      </c>
      <c r="G46">
        <v>170</v>
      </c>
      <c r="H46">
        <v>427</v>
      </c>
      <c r="I46">
        <v>9328</v>
      </c>
      <c r="J46">
        <f t="shared" si="1"/>
        <v>-541</v>
      </c>
      <c r="K46" t="s">
        <v>209</v>
      </c>
      <c r="L46" s="120">
        <v>11272</v>
      </c>
      <c r="M46" s="120">
        <v>77</v>
      </c>
      <c r="N46" s="120">
        <v>491</v>
      </c>
      <c r="O46">
        <f t="shared" si="2"/>
        <v>541</v>
      </c>
      <c r="P46" s="123" t="s">
        <v>139</v>
      </c>
      <c r="Q46" s="124">
        <v>10067</v>
      </c>
      <c r="S46" s="123" t="s">
        <v>139</v>
      </c>
      <c r="T46" t="s">
        <v>290</v>
      </c>
      <c r="U46" s="124">
        <v>10056</v>
      </c>
      <c r="V46" s="124">
        <v>10067</v>
      </c>
    </row>
    <row r="47" spans="1:22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4703</v>
      </c>
      <c r="G47">
        <v>179</v>
      </c>
      <c r="H47">
        <v>256</v>
      </c>
      <c r="I47">
        <v>6306</v>
      </c>
      <c r="J47">
        <f t="shared" si="1"/>
        <v>-482</v>
      </c>
      <c r="K47" t="s">
        <v>210</v>
      </c>
      <c r="L47" s="120">
        <v>4831</v>
      </c>
      <c r="M47" s="120">
        <v>77</v>
      </c>
      <c r="N47" s="120">
        <v>263</v>
      </c>
      <c r="O47">
        <f t="shared" si="2"/>
        <v>482</v>
      </c>
      <c r="P47" s="123" t="s">
        <v>140</v>
      </c>
      <c r="Q47" s="124">
        <v>5558</v>
      </c>
      <c r="S47" s="123" t="s">
        <v>140</v>
      </c>
      <c r="T47" t="s">
        <v>291</v>
      </c>
      <c r="U47" s="124">
        <v>5552</v>
      </c>
      <c r="V47" s="124">
        <v>5558</v>
      </c>
    </row>
    <row r="48" spans="1:22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7334</v>
      </c>
      <c r="G48">
        <v>141</v>
      </c>
      <c r="H48">
        <v>403</v>
      </c>
      <c r="I48">
        <v>8323</v>
      </c>
      <c r="J48">
        <f t="shared" si="1"/>
        <v>-370</v>
      </c>
      <c r="K48" t="s">
        <v>211</v>
      </c>
      <c r="L48" s="120">
        <v>7353</v>
      </c>
      <c r="M48" s="120">
        <v>128</v>
      </c>
      <c r="N48" s="120">
        <v>452</v>
      </c>
      <c r="O48">
        <f t="shared" si="2"/>
        <v>370</v>
      </c>
      <c r="P48" s="123" t="s">
        <v>142</v>
      </c>
      <c r="Q48" s="124">
        <v>8372</v>
      </c>
      <c r="S48" s="123" t="s">
        <v>142</v>
      </c>
      <c r="T48" t="s">
        <v>292</v>
      </c>
      <c r="U48" s="124">
        <v>8363</v>
      </c>
      <c r="V48" s="124">
        <v>8372</v>
      </c>
    </row>
    <row r="49" spans="1:22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12618</v>
      </c>
      <c r="G49">
        <v>228</v>
      </c>
      <c r="H49">
        <v>620</v>
      </c>
      <c r="I49">
        <v>14273</v>
      </c>
      <c r="J49">
        <f t="shared" si="1"/>
        <v>-327</v>
      </c>
      <c r="K49" t="s">
        <v>212</v>
      </c>
      <c r="L49" s="120">
        <v>15858</v>
      </c>
      <c r="M49" s="120">
        <v>84</v>
      </c>
      <c r="N49" s="120">
        <v>1057</v>
      </c>
      <c r="O49">
        <f t="shared" si="2"/>
        <v>327</v>
      </c>
      <c r="P49" s="123" t="s">
        <v>143</v>
      </c>
      <c r="Q49" s="124">
        <v>17234</v>
      </c>
      <c r="S49" s="123" t="s">
        <v>143</v>
      </c>
      <c r="T49" t="s">
        <v>293</v>
      </c>
      <c r="U49" s="124">
        <v>17215</v>
      </c>
      <c r="V49" s="124">
        <v>17234</v>
      </c>
    </row>
    <row r="50" spans="1:22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14127</v>
      </c>
      <c r="G50">
        <v>450</v>
      </c>
      <c r="H50">
        <v>1033</v>
      </c>
      <c r="I50">
        <v>18659</v>
      </c>
      <c r="J50">
        <f t="shared" si="1"/>
        <v>-234</v>
      </c>
      <c r="K50" t="s">
        <v>213</v>
      </c>
      <c r="L50" s="120">
        <v>19003</v>
      </c>
      <c r="M50" s="120">
        <v>428</v>
      </c>
      <c r="N50" s="120">
        <v>1044</v>
      </c>
      <c r="O50">
        <f t="shared" si="2"/>
        <v>234</v>
      </c>
      <c r="P50" s="123" t="s">
        <v>144</v>
      </c>
      <c r="Q50" s="124">
        <v>20078</v>
      </c>
      <c r="S50" s="123" t="s">
        <v>144</v>
      </c>
      <c r="T50" t="s">
        <v>294</v>
      </c>
      <c r="U50" s="124">
        <v>20056</v>
      </c>
      <c r="V50" s="124">
        <v>20078</v>
      </c>
    </row>
    <row r="51" spans="1:22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6595</v>
      </c>
      <c r="G51">
        <v>93</v>
      </c>
      <c r="H51">
        <v>414</v>
      </c>
      <c r="I51">
        <v>9179</v>
      </c>
      <c r="J51">
        <f t="shared" si="1"/>
        <v>64</v>
      </c>
      <c r="K51" t="s">
        <v>214</v>
      </c>
      <c r="L51" s="120">
        <v>10159</v>
      </c>
      <c r="M51" s="120">
        <v>248</v>
      </c>
      <c r="N51" s="120">
        <v>303</v>
      </c>
      <c r="O51">
        <f t="shared" si="2"/>
        <v>-64</v>
      </c>
      <c r="P51" s="123" t="s">
        <v>145</v>
      </c>
      <c r="Q51" s="124">
        <v>12708</v>
      </c>
      <c r="S51" s="123" t="s">
        <v>145</v>
      </c>
      <c r="T51" t="s">
        <v>295</v>
      </c>
      <c r="U51" s="124">
        <v>12693</v>
      </c>
      <c r="V51" s="124">
        <v>12708</v>
      </c>
    </row>
    <row r="52" spans="1:22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11841</v>
      </c>
      <c r="G52">
        <v>329</v>
      </c>
      <c r="H52">
        <v>902</v>
      </c>
      <c r="I52">
        <v>14806</v>
      </c>
      <c r="J52">
        <f t="shared" si="1"/>
        <v>15</v>
      </c>
      <c r="K52" t="s">
        <v>215</v>
      </c>
      <c r="L52" s="120">
        <v>26167</v>
      </c>
      <c r="M52" s="120">
        <v>595</v>
      </c>
      <c r="N52" s="120">
        <v>1711</v>
      </c>
      <c r="O52">
        <f t="shared" si="2"/>
        <v>-15</v>
      </c>
      <c r="P52" s="123" t="s">
        <v>146</v>
      </c>
      <c r="Q52" s="124">
        <v>27766</v>
      </c>
      <c r="S52" s="123" t="s">
        <v>146</v>
      </c>
      <c r="T52" t="s">
        <v>296</v>
      </c>
      <c r="U52" s="124">
        <v>27735</v>
      </c>
      <c r="V52" s="124">
        <v>27766</v>
      </c>
    </row>
    <row r="53" spans="1:22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9988</v>
      </c>
      <c r="G53">
        <v>165</v>
      </c>
      <c r="H53">
        <v>481</v>
      </c>
      <c r="I53">
        <v>11335</v>
      </c>
      <c r="J53">
        <f t="shared" si="1"/>
        <v>-363</v>
      </c>
      <c r="K53" t="s">
        <v>216</v>
      </c>
      <c r="L53" s="120">
        <v>16840</v>
      </c>
      <c r="M53" s="120">
        <v>404</v>
      </c>
      <c r="N53" s="120">
        <v>1540</v>
      </c>
      <c r="O53">
        <f t="shared" si="2"/>
        <v>363</v>
      </c>
      <c r="P53" s="123" t="s">
        <v>147</v>
      </c>
      <c r="Q53" s="124">
        <v>19787</v>
      </c>
      <c r="S53" s="123" t="s">
        <v>147</v>
      </c>
      <c r="T53" t="s">
        <v>297</v>
      </c>
      <c r="U53" s="124">
        <v>19765</v>
      </c>
      <c r="V53" s="124">
        <v>19787</v>
      </c>
    </row>
    <row r="54" spans="1:22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4940</v>
      </c>
      <c r="G54">
        <v>36</v>
      </c>
      <c r="H54">
        <v>553</v>
      </c>
      <c r="I54">
        <v>7452</v>
      </c>
      <c r="J54">
        <f t="shared" si="1"/>
        <v>-331</v>
      </c>
      <c r="K54" t="s">
        <v>217</v>
      </c>
      <c r="L54" s="120">
        <v>6595</v>
      </c>
      <c r="M54" s="120">
        <v>93</v>
      </c>
      <c r="N54" s="120">
        <v>414</v>
      </c>
      <c r="O54">
        <f t="shared" si="2"/>
        <v>331</v>
      </c>
      <c r="P54" s="123" t="s">
        <v>148</v>
      </c>
      <c r="Q54" s="124">
        <v>9179</v>
      </c>
      <c r="S54" s="123" t="s">
        <v>148</v>
      </c>
      <c r="T54" t="s">
        <v>298</v>
      </c>
      <c r="U54" s="124">
        <v>9169</v>
      </c>
      <c r="V54" s="124">
        <v>9179</v>
      </c>
    </row>
    <row r="55" spans="1:22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5565</v>
      </c>
      <c r="G55">
        <v>28</v>
      </c>
      <c r="H55">
        <v>296</v>
      </c>
      <c r="I55">
        <v>6999</v>
      </c>
      <c r="J55">
        <f t="shared" si="1"/>
        <v>-181</v>
      </c>
      <c r="K55" t="s">
        <v>218</v>
      </c>
      <c r="L55" s="120">
        <v>14562</v>
      </c>
      <c r="M55" s="120">
        <v>170</v>
      </c>
      <c r="N55" s="120">
        <v>576</v>
      </c>
      <c r="O55">
        <f t="shared" si="2"/>
        <v>181</v>
      </c>
      <c r="P55" s="123" t="s">
        <v>149</v>
      </c>
      <c r="Q55" s="124">
        <v>18415</v>
      </c>
      <c r="S55" s="123" t="s">
        <v>149</v>
      </c>
      <c r="T55" t="s">
        <v>299</v>
      </c>
      <c r="U55" s="124">
        <v>18395</v>
      </c>
      <c r="V55" s="124">
        <v>18415</v>
      </c>
    </row>
    <row r="56" spans="1:22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5455</v>
      </c>
      <c r="G56">
        <v>25</v>
      </c>
      <c r="H56">
        <v>397</v>
      </c>
      <c r="I56">
        <v>7238</v>
      </c>
      <c r="J56">
        <f t="shared" si="1"/>
        <v>27</v>
      </c>
      <c r="K56" t="s">
        <v>219</v>
      </c>
      <c r="L56" s="120">
        <v>11841</v>
      </c>
      <c r="M56" s="120">
        <v>329</v>
      </c>
      <c r="N56" s="120">
        <v>902</v>
      </c>
      <c r="O56">
        <f t="shared" si="2"/>
        <v>-27</v>
      </c>
      <c r="P56" s="123" t="s">
        <v>150</v>
      </c>
      <c r="Q56" s="124">
        <v>14806</v>
      </c>
      <c r="S56" s="123" t="s">
        <v>150</v>
      </c>
      <c r="T56" t="s">
        <v>300</v>
      </c>
      <c r="U56" s="124">
        <v>14789</v>
      </c>
      <c r="V56" s="124">
        <v>14806</v>
      </c>
    </row>
    <row r="57" spans="1:22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37778</v>
      </c>
      <c r="G57">
        <v>985</v>
      </c>
      <c r="H57">
        <v>5128</v>
      </c>
      <c r="I57">
        <v>44614</v>
      </c>
      <c r="J57">
        <f t="shared" si="1"/>
        <v>144</v>
      </c>
      <c r="K57" t="s">
        <v>220</v>
      </c>
      <c r="L57" s="120">
        <v>6065</v>
      </c>
      <c r="M57" s="120">
        <v>59</v>
      </c>
      <c r="N57" s="120">
        <v>291</v>
      </c>
      <c r="O57">
        <f t="shared" si="2"/>
        <v>-144</v>
      </c>
      <c r="P57" s="123" t="s">
        <v>151</v>
      </c>
      <c r="Q57" s="124">
        <v>6826</v>
      </c>
      <c r="S57" s="123" t="s">
        <v>151</v>
      </c>
      <c r="T57" t="s">
        <v>301</v>
      </c>
      <c r="U57" s="124">
        <v>6818</v>
      </c>
      <c r="V57" s="124">
        <v>6826</v>
      </c>
    </row>
    <row r="58" spans="1:22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21307</v>
      </c>
      <c r="G58">
        <v>578</v>
      </c>
      <c r="H58">
        <v>566</v>
      </c>
      <c r="I58">
        <v>22574</v>
      </c>
      <c r="J58">
        <f t="shared" si="1"/>
        <v>-446</v>
      </c>
      <c r="K58" t="s">
        <v>221</v>
      </c>
      <c r="L58" s="120">
        <v>7813</v>
      </c>
      <c r="M58" s="120">
        <v>194</v>
      </c>
      <c r="N58" s="120">
        <v>248</v>
      </c>
      <c r="O58">
        <f t="shared" si="2"/>
        <v>446</v>
      </c>
      <c r="P58" s="123" t="s">
        <v>152</v>
      </c>
      <c r="Q58" s="124">
        <v>13253</v>
      </c>
      <c r="S58" s="123" t="s">
        <v>152</v>
      </c>
      <c r="T58" t="s">
        <v>302</v>
      </c>
      <c r="U58" s="124">
        <v>13239</v>
      </c>
      <c r="V58" s="124">
        <v>13253</v>
      </c>
    </row>
    <row r="59" spans="1:22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5712</v>
      </c>
      <c r="G59">
        <v>228</v>
      </c>
      <c r="H59">
        <v>163</v>
      </c>
      <c r="I59">
        <v>7468</v>
      </c>
      <c r="J59">
        <f t="shared" si="1"/>
        <v>-309</v>
      </c>
      <c r="K59" t="s">
        <v>222</v>
      </c>
      <c r="L59" s="120">
        <v>8052</v>
      </c>
      <c r="M59" s="120">
        <v>131</v>
      </c>
      <c r="N59" s="120">
        <v>280</v>
      </c>
      <c r="O59">
        <f t="shared" si="2"/>
        <v>309</v>
      </c>
      <c r="P59" s="123" t="s">
        <v>153</v>
      </c>
      <c r="Q59" s="124">
        <v>11086</v>
      </c>
      <c r="S59" s="123" t="s">
        <v>153</v>
      </c>
      <c r="T59" t="s">
        <v>303</v>
      </c>
      <c r="U59" s="124">
        <v>11074</v>
      </c>
      <c r="V59" s="124">
        <v>11086</v>
      </c>
    </row>
    <row r="60" spans="1:22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6833</v>
      </c>
      <c r="G60">
        <v>264</v>
      </c>
      <c r="H60">
        <v>252</v>
      </c>
      <c r="I60">
        <v>12595</v>
      </c>
      <c r="J60">
        <f t="shared" si="1"/>
        <v>-247</v>
      </c>
      <c r="K60" t="s">
        <v>223</v>
      </c>
      <c r="L60" s="120">
        <v>5455</v>
      </c>
      <c r="M60" s="120">
        <v>25</v>
      </c>
      <c r="N60" s="120">
        <v>397</v>
      </c>
      <c r="O60">
        <f t="shared" si="2"/>
        <v>247</v>
      </c>
      <c r="P60" s="123" t="s">
        <v>154</v>
      </c>
      <c r="Q60" s="124">
        <v>7238</v>
      </c>
      <c r="S60" s="123" t="s">
        <v>154</v>
      </c>
      <c r="T60" t="s">
        <v>304</v>
      </c>
      <c r="U60" s="124">
        <v>7230</v>
      </c>
      <c r="V60" s="124">
        <v>7238</v>
      </c>
    </row>
    <row r="61" spans="1:22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20563</v>
      </c>
      <c r="G61">
        <v>508</v>
      </c>
      <c r="H61">
        <v>544</v>
      </c>
      <c r="I61">
        <v>25232</v>
      </c>
      <c r="J61">
        <f t="shared" si="1"/>
        <v>-296</v>
      </c>
      <c r="K61" t="s">
        <v>224</v>
      </c>
      <c r="L61" s="120">
        <v>14500</v>
      </c>
      <c r="M61" s="120">
        <v>313</v>
      </c>
      <c r="N61" s="120">
        <v>584</v>
      </c>
      <c r="O61">
        <f t="shared" si="2"/>
        <v>296</v>
      </c>
      <c r="P61" s="123" t="s">
        <v>155</v>
      </c>
      <c r="Q61" s="124">
        <v>17897</v>
      </c>
      <c r="S61" s="123" t="s">
        <v>155</v>
      </c>
      <c r="T61" t="s">
        <v>305</v>
      </c>
      <c r="U61" s="124">
        <v>17877</v>
      </c>
      <c r="V61" s="124">
        <v>17897</v>
      </c>
    </row>
    <row r="62" spans="1:22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7813</v>
      </c>
      <c r="G62">
        <v>194</v>
      </c>
      <c r="H62">
        <v>248</v>
      </c>
      <c r="I62">
        <v>13253</v>
      </c>
      <c r="J62">
        <f t="shared" si="1"/>
        <v>-92</v>
      </c>
      <c r="K62" t="s">
        <v>225</v>
      </c>
      <c r="L62" s="120">
        <v>7975</v>
      </c>
      <c r="M62" s="120">
        <v>50</v>
      </c>
      <c r="N62" s="120">
        <v>881</v>
      </c>
      <c r="O62">
        <f t="shared" si="2"/>
        <v>92</v>
      </c>
      <c r="P62" s="123" t="s">
        <v>156</v>
      </c>
      <c r="Q62" s="124">
        <v>13333</v>
      </c>
      <c r="S62" s="123" t="s">
        <v>156</v>
      </c>
      <c r="T62" t="s">
        <v>306</v>
      </c>
      <c r="U62" s="124">
        <v>13318</v>
      </c>
      <c r="V62" s="124">
        <v>13333</v>
      </c>
    </row>
    <row r="63" spans="1:22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34841</v>
      </c>
      <c r="G63">
        <v>936</v>
      </c>
      <c r="H63">
        <v>1225</v>
      </c>
      <c r="I63">
        <v>56586</v>
      </c>
      <c r="J63">
        <f t="shared" si="1"/>
        <v>-756</v>
      </c>
      <c r="K63" t="s">
        <v>226</v>
      </c>
      <c r="L63" s="120">
        <v>158240</v>
      </c>
      <c r="M63" s="120">
        <v>4769</v>
      </c>
      <c r="N63" s="120">
        <v>25202</v>
      </c>
      <c r="O63">
        <f t="shared" si="2"/>
        <v>756</v>
      </c>
      <c r="P63" s="123" t="s">
        <v>157</v>
      </c>
      <c r="Q63" s="124">
        <v>257326</v>
      </c>
      <c r="S63" s="123" t="s">
        <v>157</v>
      </c>
      <c r="T63" t="s">
        <v>307</v>
      </c>
      <c r="U63" s="124">
        <v>257042</v>
      </c>
      <c r="V63" s="124">
        <v>257326</v>
      </c>
    </row>
    <row r="64" spans="1:22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7786</v>
      </c>
      <c r="G64">
        <v>121</v>
      </c>
      <c r="H64">
        <v>220</v>
      </c>
      <c r="I64">
        <v>25570</v>
      </c>
      <c r="J64">
        <f t="shared" si="1"/>
        <v>-411</v>
      </c>
      <c r="K64" t="s">
        <v>227</v>
      </c>
      <c r="L64" s="120">
        <v>37778</v>
      </c>
      <c r="M64" s="120">
        <v>985</v>
      </c>
      <c r="N64" s="120">
        <v>5128</v>
      </c>
      <c r="O64">
        <f t="shared" si="2"/>
        <v>411</v>
      </c>
      <c r="P64" s="123" t="s">
        <v>158</v>
      </c>
      <c r="Q64" s="124">
        <v>44614</v>
      </c>
      <c r="S64" s="123" t="s">
        <v>158</v>
      </c>
      <c r="T64" t="s">
        <v>308</v>
      </c>
      <c r="U64" s="124">
        <v>44565</v>
      </c>
      <c r="V64" s="124">
        <v>44614</v>
      </c>
    </row>
    <row r="65" spans="1:22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10159</v>
      </c>
      <c r="G65">
        <v>248</v>
      </c>
      <c r="H65">
        <v>303</v>
      </c>
      <c r="I65">
        <v>12708</v>
      </c>
      <c r="J65">
        <f t="shared" si="1"/>
        <v>-264</v>
      </c>
      <c r="K65" t="s">
        <v>228</v>
      </c>
      <c r="L65" s="120">
        <v>8502</v>
      </c>
      <c r="M65" s="120">
        <v>52</v>
      </c>
      <c r="N65" s="120">
        <v>800</v>
      </c>
      <c r="O65">
        <f t="shared" si="2"/>
        <v>264</v>
      </c>
      <c r="P65" s="123" t="s">
        <v>159</v>
      </c>
      <c r="Q65" s="124">
        <v>10967</v>
      </c>
      <c r="S65" s="123" t="s">
        <v>159</v>
      </c>
      <c r="T65" t="s">
        <v>309</v>
      </c>
      <c r="U65" s="124">
        <v>10955</v>
      </c>
      <c r="V65" s="124">
        <v>10967</v>
      </c>
    </row>
    <row r="66" spans="11:14" ht="15">
      <c r="K66" t="s">
        <v>313</v>
      </c>
      <c r="L66">
        <v>1166443</v>
      </c>
      <c r="M66">
        <v>33858</v>
      </c>
      <c r="N66">
        <v>285444</v>
      </c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Horacio Guerra Burbano</cp:lastModifiedBy>
  <cp:lastPrinted>2012-07-17T19:53:27Z</cp:lastPrinted>
  <dcterms:created xsi:type="dcterms:W3CDTF">2012-07-17T16:53:20Z</dcterms:created>
  <dcterms:modified xsi:type="dcterms:W3CDTF">2022-08-18T21:11:32Z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