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245" activeTab="0"/>
  </bookViews>
  <sheets>
    <sheet name="Informacion" sheetId="1" r:id="rId1"/>
    <sheet name="Hoja2" sheetId="2" r:id="rId2"/>
  </sheets>
  <definedNames>
    <definedName name="_xlnm._FilterDatabase" localSheetId="1" hidden="1">'Hoja2'!$A$1:$I$66</definedName>
    <definedName name="_xlnm.Print_Titles" localSheetId="0">'Informacion'!$2:$2</definedName>
  </definedNames>
  <calcPr fullCalcOnLoad="1"/>
</workbook>
</file>

<file path=xl/sharedStrings.xml><?xml version="1.0" encoding="utf-8"?>
<sst xmlns="http://schemas.openxmlformats.org/spreadsheetml/2006/main" count="746" uniqueCount="276">
  <si>
    <t>MUNICIPIO</t>
  </si>
  <si>
    <t>CEN</t>
  </si>
  <si>
    <t>PASTO</t>
  </si>
  <si>
    <t>JUA</t>
  </si>
  <si>
    <t>ALBAN</t>
  </si>
  <si>
    <t>ALDANA</t>
  </si>
  <si>
    <t>OCC</t>
  </si>
  <si>
    <t>ANCUYA</t>
  </si>
  <si>
    <t>ARBOLEDA</t>
  </si>
  <si>
    <t>TEL</t>
  </si>
  <si>
    <t>BARBACOAS</t>
  </si>
  <si>
    <t>RIO</t>
  </si>
  <si>
    <t>BELEN</t>
  </si>
  <si>
    <t>BUESACO</t>
  </si>
  <si>
    <t>COLON</t>
  </si>
  <si>
    <t>CONSACA</t>
  </si>
  <si>
    <t>CONTADERO</t>
  </si>
  <si>
    <t>CORDOBA</t>
  </si>
  <si>
    <t>CUASPUD</t>
  </si>
  <si>
    <t>CUMBAL</t>
  </si>
  <si>
    <t>CUMBITARA</t>
  </si>
  <si>
    <t>CHACHAGUI</t>
  </si>
  <si>
    <t>SAN</t>
  </si>
  <si>
    <t>EL CHARCO</t>
  </si>
  <si>
    <t>EL PEÑOL</t>
  </si>
  <si>
    <t>EL ROSARIO</t>
  </si>
  <si>
    <t>EL TABLON</t>
  </si>
  <si>
    <t>EL TAMBO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</si>
  <si>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</si>
  <si>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</si>
  <si>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</si>
  <si>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</si>
  <si>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</si>
  <si>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</si>
  <si>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</si>
  <si>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</si>
  <si>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</si>
  <si>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ABA</t>
  </si>
  <si>
    <t>LA LLANADA</t>
  </si>
  <si>
    <t>LA TOLA</t>
  </si>
  <si>
    <t>LA UNION</t>
  </si>
  <si>
    <t>LEYVA</t>
  </si>
  <si>
    <t>LINARES</t>
  </si>
  <si>
    <t>LOS ANDES</t>
  </si>
  <si>
    <t>MAGUI</t>
  </si>
  <si>
    <t>PIE</t>
  </si>
  <si>
    <t>MALLAMA</t>
  </si>
  <si>
    <t>MOSQUERA</t>
  </si>
  <si>
    <t>NARIÑO</t>
  </si>
  <si>
    <t>OLAYA HERRERA</t>
  </si>
  <si>
    <t>OSPINA</t>
  </si>
  <si>
    <t>FRANCIS PIZARRO</t>
  </si>
  <si>
    <t>POLICARPA</t>
  </si>
  <si>
    <t>POTOSI</t>
  </si>
  <si>
    <t>PROVIDENCIA</t>
  </si>
  <si>
    <t>PUERRES</t>
  </si>
  <si>
    <t>PUPIALES</t>
  </si>
  <si>
    <t>RICAURTE</t>
  </si>
  <si>
    <t>ROBERTO PAYAN</t>
  </si>
  <si>
    <t>SAMANIEGO</t>
  </si>
  <si>
    <t>SANDONA</t>
  </si>
  <si>
    <t>SAN BERNARDO</t>
  </si>
  <si>
    <t>SAN LORENZO</t>
  </si>
  <si>
    <t>SAN PABLO</t>
  </si>
  <si>
    <t>SAN PEDRO DE CARTAGO</t>
  </si>
  <si>
    <t>SANTA BARBARA</t>
  </si>
  <si>
    <t>SANTACRUZ</t>
  </si>
  <si>
    <t>SAPUYES</t>
  </si>
  <si>
    <t>TAMINANGO</t>
  </si>
  <si>
    <t>TANGUA</t>
  </si>
  <si>
    <t>TUMACO</t>
  </si>
  <si>
    <t>TUQUERRES</t>
  </si>
  <si>
    <t>YACUANQUER</t>
  </si>
  <si>
    <t>TOTALES</t>
  </si>
  <si>
    <t>Nro</t>
  </si>
  <si>
    <t>Dane</t>
  </si>
  <si>
    <t>Subregion</t>
  </si>
  <si>
    <t>Subregiones</t>
  </si>
  <si>
    <t>52001</t>
  </si>
  <si>
    <t>CENTRO</t>
  </si>
  <si>
    <t>52019</t>
  </si>
  <si>
    <t>RIO MAYO</t>
  </si>
  <si>
    <t>52022</t>
  </si>
  <si>
    <t>EXP</t>
  </si>
  <si>
    <t xml:space="preserve">EXPROVINCIA DE OBANDO </t>
  </si>
  <si>
    <t>52036</t>
  </si>
  <si>
    <t>OCCIDENTE</t>
  </si>
  <si>
    <t>52051</t>
  </si>
  <si>
    <t>JUANAMBU</t>
  </si>
  <si>
    <t>52079</t>
  </si>
  <si>
    <t>TELEMBI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</si>
  <si>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</si>
  <si>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</si>
  <si>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</si>
  <si>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</si>
  <si>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</si>
  <si>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</si>
  <si>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</si>
  <si>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</si>
  <si>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</si>
  <si>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COO</t>
  </si>
  <si>
    <t>COORDILLERA</t>
  </si>
  <si>
    <t>52240</t>
  </si>
  <si>
    <t>52250</t>
  </si>
  <si>
    <t>SANQUIANGA</t>
  </si>
  <si>
    <t>52254</t>
  </si>
  <si>
    <t>GUA</t>
  </si>
  <si>
    <t>GUAMBUYACO</t>
  </si>
  <si>
    <t>52256</t>
  </si>
  <si>
    <t>52258</t>
  </si>
  <si>
    <t>52260</t>
  </si>
  <si>
    <t>52287</t>
  </si>
  <si>
    <t>52317</t>
  </si>
  <si>
    <t>52320</t>
  </si>
  <si>
    <t>SAB</t>
  </si>
  <si>
    <t>SABANA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</si>
  <si>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</si>
  <si>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</si>
  <si>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</si>
  <si>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</si>
  <si>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</si>
  <si>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</si>
  <si>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</si>
  <si>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</si>
  <si>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</si>
  <si>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</si>
  <si>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</si>
  <si>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</si>
  <si>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</si>
  <si>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</si>
  <si>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PIE DE MONTE COSTERO</t>
  </si>
  <si>
    <t>52473</t>
  </si>
  <si>
    <t>52480</t>
  </si>
  <si>
    <t>52490</t>
  </si>
  <si>
    <t>52506</t>
  </si>
  <si>
    <t>52520</t>
  </si>
  <si>
    <t>PAC</t>
  </si>
  <si>
    <t>PACIFICO SUR</t>
  </si>
  <si>
    <t>52540</t>
  </si>
  <si>
    <t>52560</t>
  </si>
  <si>
    <t>52565</t>
  </si>
  <si>
    <t>ABADES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</si>
  <si>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</si>
  <si>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</si>
  <si>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</si>
  <si>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</si>
  <si>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</si>
  <si>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</si>
  <si>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</si>
  <si>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</si>
  <si>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</si>
  <si>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</si>
  <si>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</si>
  <si>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</si>
  <si>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</si>
  <si>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</si>
  <si>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</si>
  <si>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52835</t>
  </si>
  <si>
    <t>52838</t>
  </si>
  <si>
    <t>52885</t>
  </si>
  <si>
    <t>% DE INCREMENTO O DECRECIMIENTO</t>
  </si>
  <si>
    <t>CRECIMIENTOS</t>
  </si>
  <si>
    <t>nro</t>
  </si>
  <si>
    <t>sub</t>
  </si>
  <si>
    <t>con</t>
  </si>
  <si>
    <t>52001 - PASTO</t>
  </si>
  <si>
    <t>52019 - ALBÁN</t>
  </si>
  <si>
    <t>52022 - ALDANA</t>
  </si>
  <si>
    <t>52036 - ANCUYÁ</t>
  </si>
  <si>
    <t>52051 - ARBOLEDA</t>
  </si>
  <si>
    <t>52079 - BARBACOAS</t>
  </si>
  <si>
    <t>52083 - BELÉN</t>
  </si>
  <si>
    <t>52110 - BUESACO</t>
  </si>
  <si>
    <t>52203 - COLÓN (GÉNOVA)</t>
  </si>
  <si>
    <t>52207 - CONSACÁ</t>
  </si>
  <si>
    <t>52210 - CONTADERO</t>
  </si>
  <si>
    <t>52215 - CÓRDOBA</t>
  </si>
  <si>
    <t>52224 - CUASPUD</t>
  </si>
  <si>
    <t>52227 - CUMBAL</t>
  </si>
  <si>
    <t>52233 - CUMBITARA</t>
  </si>
  <si>
    <t>52240 - CHACHAGUÍ</t>
  </si>
  <si>
    <t>52250 - EL CHARCO</t>
  </si>
  <si>
    <t>52254 - EL PEÑOL</t>
  </si>
  <si>
    <t>52256 - EL ROSARIO</t>
  </si>
  <si>
    <t>52258 - EL TABLÓN DE GÓMEZ</t>
  </si>
  <si>
    <t>52260 - EL TAMBO</t>
  </si>
  <si>
    <t>52287 - FUNES</t>
  </si>
  <si>
    <t>52317 - GUACHUCAL</t>
  </si>
  <si>
    <t>52320 - GUAITARILLA</t>
  </si>
  <si>
    <t>52323 - GUALMATÁN</t>
  </si>
  <si>
    <t>52352 - ILES</t>
  </si>
  <si>
    <t>52354 - IMUÉS</t>
  </si>
  <si>
    <t>52356 - IPIALES</t>
  </si>
  <si>
    <t>52378 - LA CRUZ</t>
  </si>
  <si>
    <t>52381 - LA FLORIDA</t>
  </si>
  <si>
    <t>52385 - LA LLANADA</t>
  </si>
  <si>
    <t>52390 - LA TOLA</t>
  </si>
  <si>
    <t>52399 - LA UNIÓN</t>
  </si>
  <si>
    <t>52405 - LEIVA</t>
  </si>
  <si>
    <t>52411 - LINARES</t>
  </si>
  <si>
    <t>52418 - LOS ANDES</t>
  </si>
  <si>
    <t>52427 - MAGUI</t>
  </si>
  <si>
    <t>52435 - MALLAMA</t>
  </si>
  <si>
    <t>52473 - MOSQUERA</t>
  </si>
  <si>
    <t>52480 - NARIÑO</t>
  </si>
  <si>
    <t>52490 - OLAYA HERRERA</t>
  </si>
  <si>
    <t>52506 - OSPINA</t>
  </si>
  <si>
    <t>52520 - FRANCISCO PIZARRO</t>
  </si>
  <si>
    <t>52540 - POLICARPA</t>
  </si>
  <si>
    <t>52560 - POTOSÍ</t>
  </si>
  <si>
    <t>52565 - PROVIDENCIA</t>
  </si>
  <si>
    <t>52573 - PUERRÉS</t>
  </si>
  <si>
    <t>52585 - PUPIALES</t>
  </si>
  <si>
    <t>52612 - RICAURTE</t>
  </si>
  <si>
    <t>52621 - ROBERTO PAYÁN</t>
  </si>
  <si>
    <t>52678 - SAMANIEGO</t>
  </si>
  <si>
    <t>52683 - SANDONÁ</t>
  </si>
  <si>
    <t>52685 - SAN BERNARDO</t>
  </si>
  <si>
    <t>52687 - SAN LORENZO</t>
  </si>
  <si>
    <t>52693 - SAN PABLO</t>
  </si>
  <si>
    <t>52694 - SAN PEDRO DE CARTAGO</t>
  </si>
  <si>
    <t>52696 - SANTA BÁRBARA</t>
  </si>
  <si>
    <t>52699 - SANTACRUZ</t>
  </si>
  <si>
    <t>52720 - SAPUYES</t>
  </si>
  <si>
    <t>52786 - TAMINANGO</t>
  </si>
  <si>
    <t>52788 - TANGUA</t>
  </si>
  <si>
    <t>52835 - TUMACO</t>
  </si>
  <si>
    <t>52838 - TÚQUERRES</t>
  </si>
  <si>
    <t>52885 - YACUANQUER</t>
  </si>
  <si>
    <t>Etiquetas de fila</t>
  </si>
  <si>
    <t>SUBSIDIADO</t>
  </si>
  <si>
    <t>CONTRIBUTIVO</t>
  </si>
  <si>
    <t>EXC</t>
  </si>
  <si>
    <t>EXCEPCION</t>
  </si>
  <si>
    <t>Dic</t>
  </si>
  <si>
    <t>Nov</t>
  </si>
  <si>
    <t>Ene</t>
  </si>
  <si>
    <t>Feb</t>
  </si>
  <si>
    <t>Mar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</si>
  <si>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</si>
  <si>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</si>
  <si>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</si>
  <si>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</si>
  <si>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</si>
  <si>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</si>
  <si>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</si>
  <si>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</si>
  <si>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</si>
  <si>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Bodega de Datos de SISPRO (SGD) – Afiliados a Salud</t>
  </si>
  <si>
    <t>Sep</t>
  </si>
  <si>
    <t>Oct</t>
  </si>
  <si>
    <t>Apr</t>
  </si>
  <si>
    <t>May</t>
  </si>
  <si>
    <t>Jun</t>
  </si>
  <si>
    <t>Jul</t>
  </si>
  <si>
    <t>Aug</t>
  </si>
  <si>
    <t>Dec</t>
  </si>
  <si>
    <t>Jan</t>
  </si>
  <si>
    <t>DANE 2019</t>
  </si>
  <si>
    <t>ASEGURADA 2019</t>
  </si>
  <si>
    <t>Porcentaje Aseguramiento 2019</t>
  </si>
  <si>
    <t>PROM REGION ASEGURADA 2019</t>
  </si>
  <si>
    <t>Enero</t>
  </si>
  <si>
    <t>Febrero</t>
  </si>
  <si>
    <t>Marzo</t>
  </si>
  <si>
    <t>REG SUBS Dic2019</t>
  </si>
  <si>
    <t>CONTRIB Dic2019</t>
  </si>
  <si>
    <t>EXCEPCION Dic2019</t>
  </si>
  <si>
    <t>DANE 2020</t>
  </si>
  <si>
    <t>ASEGURADA 2020</t>
  </si>
  <si>
    <t>Porcentaje Aseguramiento 2020</t>
  </si>
  <si>
    <t>PROM REGION ASEGURADA 2020</t>
  </si>
  <si>
    <t>DANE Estimaciones y Proyecciones de Poblaciòn Año 2019 http://www.dane.gov.co/index.php?option=com_content&amp;view=article&amp;id=75&amp;Itemid=72</t>
  </si>
  <si>
    <t>REG SUBS Dic2020</t>
  </si>
  <si>
    <t>CONTRIB Dic2020</t>
  </si>
  <si>
    <t>EXCEPCION Dic2020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</si>
</sst>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165" fontId="0" fillId="0" borderId="11" xfId="47" applyNumberFormat="1" applyFont="1" applyBorder="1" applyAlignment="1">
      <alignment/>
    </xf>
    <xf numFmtId="3" fontId="1" fillId="0" borderId="11" xfId="53" applyNumberFormat="1" applyFont="1" applyBorder="1" applyAlignment="1">
      <alignment horizontal="right"/>
      <protection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165" fontId="0" fillId="0" borderId="13" xfId="47" applyNumberFormat="1" applyFont="1" applyBorder="1" applyAlignment="1">
      <alignment/>
    </xf>
    <xf numFmtId="3" fontId="1" fillId="0" borderId="13" xfId="53" applyNumberFormat="1" applyFont="1" applyBorder="1" applyAlignment="1">
      <alignment horizontal="right"/>
      <protection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165" fontId="0" fillId="0" borderId="15" xfId="47" applyNumberFormat="1" applyFont="1" applyBorder="1" applyAlignment="1">
      <alignment/>
    </xf>
    <xf numFmtId="3" fontId="1" fillId="0" borderId="15" xfId="53" applyNumberFormat="1" applyFont="1" applyBorder="1" applyAlignment="1">
      <alignment horizontal="right"/>
      <protection/>
    </xf>
    <xf numFmtId="49" fontId="8" fillId="0" borderId="0" xfId="52" applyNumberFormat="1" applyFont="1">
      <alignment/>
      <protection/>
    </xf>
    <xf numFmtId="0" fontId="8" fillId="0" borderId="0" xfId="52" applyFont="1">
      <alignment/>
      <protection/>
    </xf>
    <xf numFmtId="3" fontId="8" fillId="0" borderId="0" xfId="52" applyNumberFormat="1" applyFont="1">
      <alignment/>
      <protection/>
    </xf>
    <xf numFmtId="0" fontId="4" fillId="0" borderId="0" xfId="52" applyFont="1" applyAlignment="1">
      <alignment vertical="top" wrapText="1"/>
      <protection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10" fontId="1" fillId="0" borderId="13" xfId="55" applyNumberFormat="1" applyFont="1" applyBorder="1" applyAlignment="1">
      <alignment horizontal="right"/>
    </xf>
    <xf numFmtId="10" fontId="1" fillId="0" borderId="11" xfId="55" applyNumberFormat="1" applyFont="1" applyBorder="1" applyAlignment="1">
      <alignment horizontal="right"/>
    </xf>
    <xf numFmtId="10" fontId="1" fillId="0" borderId="15" xfId="55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5" fontId="7" fillId="0" borderId="16" xfId="0" applyNumberFormat="1" applyFont="1" applyBorder="1" applyAlignment="1">
      <alignment horizontal="center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10" fontId="43" fillId="0" borderId="16" xfId="55" applyNumberFormat="1" applyFont="1" applyBorder="1" applyAlignment="1">
      <alignment/>
    </xf>
    <xf numFmtId="10" fontId="0" fillId="0" borderId="20" xfId="55" applyNumberFormat="1" applyFont="1" applyBorder="1" applyAlignment="1">
      <alignment/>
    </xf>
    <xf numFmtId="10" fontId="0" fillId="0" borderId="21" xfId="55" applyNumberFormat="1" applyFont="1" applyBorder="1" applyAlignment="1">
      <alignment/>
    </xf>
    <xf numFmtId="165" fontId="0" fillId="0" borderId="22" xfId="47" applyNumberFormat="1" applyFont="1" applyBorder="1" applyAlignment="1">
      <alignment/>
    </xf>
    <xf numFmtId="165" fontId="0" fillId="0" borderId="23" xfId="47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left" vertical="center"/>
    </xf>
    <xf numFmtId="165" fontId="0" fillId="0" borderId="26" xfId="47" applyNumberFormat="1" applyFont="1" applyBorder="1" applyAlignment="1">
      <alignment/>
    </xf>
    <xf numFmtId="165" fontId="0" fillId="0" borderId="25" xfId="47" applyNumberFormat="1" applyFont="1" applyBorder="1" applyAlignment="1">
      <alignment/>
    </xf>
    <xf numFmtId="3" fontId="1" fillId="0" borderId="25" xfId="53" applyNumberFormat="1" applyFont="1" applyBorder="1" applyAlignment="1">
      <alignment horizontal="right"/>
      <protection/>
    </xf>
    <xf numFmtId="10" fontId="1" fillId="0" borderId="25" xfId="55" applyNumberFormat="1" applyFont="1" applyBorder="1" applyAlignment="1">
      <alignment horizontal="right"/>
    </xf>
    <xf numFmtId="10" fontId="0" fillId="0" borderId="27" xfId="55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65" fontId="0" fillId="0" borderId="12" xfId="47" applyNumberFormat="1" applyFont="1" applyBorder="1" applyAlignment="1">
      <alignment/>
    </xf>
    <xf numFmtId="165" fontId="0" fillId="0" borderId="14" xfId="47" applyNumberFormat="1" applyFont="1" applyBorder="1" applyAlignment="1">
      <alignment/>
    </xf>
    <xf numFmtId="10" fontId="0" fillId="0" borderId="28" xfId="55" applyNumberFormat="1" applyFont="1" applyBorder="1" applyAlignment="1">
      <alignment/>
    </xf>
    <xf numFmtId="10" fontId="0" fillId="0" borderId="29" xfId="55" applyNumberFormat="1" applyFont="1" applyBorder="1" applyAlignment="1">
      <alignment/>
    </xf>
    <xf numFmtId="10" fontId="0" fillId="0" borderId="30" xfId="55" applyNumberFormat="1" applyFont="1" applyBorder="1" applyAlignment="1">
      <alignment/>
    </xf>
    <xf numFmtId="3" fontId="1" fillId="0" borderId="26" xfId="53" applyNumberFormat="1" applyFont="1" applyBorder="1" applyAlignment="1">
      <alignment horizontal="right"/>
      <protection/>
    </xf>
    <xf numFmtId="3" fontId="1" fillId="0" borderId="22" xfId="53" applyNumberFormat="1" applyFont="1" applyBorder="1" applyAlignment="1">
      <alignment horizontal="right"/>
      <protection/>
    </xf>
    <xf numFmtId="3" fontId="1" fillId="0" borderId="23" xfId="53" applyNumberFormat="1" applyFont="1" applyBorder="1" applyAlignment="1">
      <alignment horizontal="right"/>
      <protection/>
    </xf>
    <xf numFmtId="10" fontId="1" fillId="0" borderId="26" xfId="55" applyNumberFormat="1" applyFont="1" applyBorder="1" applyAlignment="1">
      <alignment horizontal="right"/>
    </xf>
    <xf numFmtId="10" fontId="1" fillId="0" borderId="22" xfId="55" applyNumberFormat="1" applyFont="1" applyBorder="1" applyAlignment="1">
      <alignment horizontal="right"/>
    </xf>
    <xf numFmtId="10" fontId="1" fillId="0" borderId="23" xfId="55" applyNumberFormat="1" applyFont="1" applyBorder="1" applyAlignment="1">
      <alignment horizontal="right"/>
    </xf>
    <xf numFmtId="3" fontId="1" fillId="0" borderId="12" xfId="53" applyNumberFormat="1" applyFont="1" applyBorder="1" applyAlignment="1">
      <alignment horizontal="right"/>
      <protection/>
    </xf>
    <xf numFmtId="3" fontId="1" fillId="0" borderId="14" xfId="53" applyNumberFormat="1" applyFont="1" applyBorder="1" applyAlignment="1">
      <alignment horizontal="right"/>
      <protection/>
    </xf>
    <xf numFmtId="10" fontId="43" fillId="0" borderId="31" xfId="55" applyNumberFormat="1" applyFont="1" applyBorder="1" applyAlignment="1">
      <alignment/>
    </xf>
    <xf numFmtId="10" fontId="43" fillId="0" borderId="32" xfId="55" applyNumberFormat="1" applyFont="1" applyBorder="1" applyAlignment="1">
      <alignment/>
    </xf>
    <xf numFmtId="10" fontId="7" fillId="0" borderId="33" xfId="55" applyNumberFormat="1" applyFont="1" applyBorder="1" applyAlignment="1">
      <alignment horizontal="right" vertical="center"/>
    </xf>
    <xf numFmtId="165" fontId="7" fillId="0" borderId="34" xfId="0" applyNumberFormat="1" applyFont="1" applyBorder="1" applyAlignment="1">
      <alignment horizontal="center"/>
    </xf>
    <xf numFmtId="165" fontId="7" fillId="0" borderId="33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36" xfId="0" applyBorder="1" applyAlignment="1">
      <alignment/>
    </xf>
    <xf numFmtId="10" fontId="43" fillId="0" borderId="0" xfId="55" applyNumberFormat="1" applyFont="1" applyAlignment="1">
      <alignment/>
    </xf>
    <xf numFmtId="0" fontId="9" fillId="18" borderId="37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3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165" fontId="0" fillId="0" borderId="24" xfId="47" applyNumberFormat="1" applyFont="1" applyBorder="1" applyAlignment="1">
      <alignment/>
    </xf>
    <xf numFmtId="3" fontId="1" fillId="0" borderId="24" xfId="53" applyNumberFormat="1" applyFont="1" applyBorder="1" applyAlignment="1">
      <alignment horizontal="right"/>
      <protection/>
    </xf>
    <xf numFmtId="0" fontId="4" fillId="0" borderId="39" xfId="0" applyFont="1" applyBorder="1" applyAlignment="1">
      <alignment/>
    </xf>
    <xf numFmtId="165" fontId="0" fillId="0" borderId="10" xfId="47" applyNumberFormat="1" applyFont="1" applyBorder="1" applyAlignment="1">
      <alignment/>
    </xf>
    <xf numFmtId="10" fontId="0" fillId="0" borderId="40" xfId="55" applyNumberFormat="1" applyFont="1" applyBorder="1" applyAlignment="1">
      <alignment/>
    </xf>
    <xf numFmtId="165" fontId="0" fillId="0" borderId="41" xfId="47" applyNumberFormat="1" applyFont="1" applyBorder="1" applyAlignment="1">
      <alignment/>
    </xf>
    <xf numFmtId="10" fontId="0" fillId="0" borderId="39" xfId="55" applyNumberFormat="1" applyFont="1" applyBorder="1" applyAlignment="1">
      <alignment/>
    </xf>
    <xf numFmtId="3" fontId="1" fillId="0" borderId="41" xfId="53" applyNumberFormat="1" applyFont="1" applyBorder="1" applyAlignment="1">
      <alignment horizontal="right"/>
      <protection/>
    </xf>
    <xf numFmtId="3" fontId="1" fillId="0" borderId="10" xfId="53" applyNumberFormat="1" applyFont="1" applyBorder="1" applyAlignment="1">
      <alignment horizontal="right"/>
      <protection/>
    </xf>
    <xf numFmtId="10" fontId="1" fillId="0" borderId="41" xfId="55" applyNumberFormat="1" applyFont="1" applyBorder="1" applyAlignment="1">
      <alignment horizontal="right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/>
    </xf>
    <xf numFmtId="165" fontId="0" fillId="0" borderId="42" xfId="47" applyNumberFormat="1" applyFont="1" applyBorder="1" applyAlignment="1">
      <alignment/>
    </xf>
    <xf numFmtId="165" fontId="0" fillId="0" borderId="43" xfId="47" applyNumberFormat="1" applyFont="1" applyBorder="1" applyAlignment="1">
      <alignment/>
    </xf>
    <xf numFmtId="10" fontId="0" fillId="0" borderId="45" xfId="55" applyNumberFormat="1" applyFont="1" applyBorder="1" applyAlignment="1">
      <alignment/>
    </xf>
    <xf numFmtId="165" fontId="0" fillId="0" borderId="46" xfId="47" applyNumberFormat="1" applyFont="1" applyBorder="1" applyAlignment="1">
      <alignment/>
    </xf>
    <xf numFmtId="10" fontId="0" fillId="0" borderId="44" xfId="55" applyNumberFormat="1" applyFont="1" applyBorder="1" applyAlignment="1">
      <alignment/>
    </xf>
    <xf numFmtId="3" fontId="1" fillId="0" borderId="46" xfId="53" applyNumberFormat="1" applyFont="1" applyBorder="1" applyAlignment="1">
      <alignment horizontal="right"/>
      <protection/>
    </xf>
    <xf numFmtId="3" fontId="1" fillId="0" borderId="43" xfId="53" applyNumberFormat="1" applyFont="1" applyBorder="1" applyAlignment="1">
      <alignment horizontal="right"/>
      <protection/>
    </xf>
    <xf numFmtId="3" fontId="1" fillId="0" borderId="42" xfId="53" applyNumberFormat="1" applyFont="1" applyBorder="1" applyAlignment="1">
      <alignment horizontal="right"/>
      <protection/>
    </xf>
    <xf numFmtId="10" fontId="1" fillId="0" borderId="46" xfId="55" applyNumberFormat="1" applyFont="1" applyBorder="1" applyAlignment="1">
      <alignment horizontal="right"/>
    </xf>
    <xf numFmtId="10" fontId="1" fillId="0" borderId="43" xfId="55" applyNumberFormat="1" applyFont="1" applyBorder="1" applyAlignment="1">
      <alignment horizontal="right"/>
    </xf>
    <xf numFmtId="165" fontId="43" fillId="0" borderId="47" xfId="0" applyNumberFormat="1" applyFont="1" applyBorder="1" applyAlignment="1">
      <alignment vertical="center"/>
    </xf>
    <xf numFmtId="0" fontId="9" fillId="18" borderId="47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10" fontId="0" fillId="0" borderId="0" xfId="0" applyNumberFormat="1" applyAlignment="1">
      <alignment/>
    </xf>
    <xf numFmtId="0" fontId="9" fillId="33" borderId="0" xfId="0" applyFont="1" applyFill="1" applyAlignment="1">
      <alignment horizontal="center" vertical="center" wrapText="1"/>
    </xf>
    <xf numFmtId="165" fontId="0" fillId="0" borderId="0" xfId="47" applyNumberFormat="1" applyFont="1" applyAlignment="1">
      <alignment/>
    </xf>
    <xf numFmtId="10" fontId="0" fillId="0" borderId="17" xfId="55" applyNumberFormat="1" applyFont="1" applyBorder="1" applyAlignment="1">
      <alignment vertical="center"/>
    </xf>
    <xf numFmtId="10" fontId="0" fillId="0" borderId="18" xfId="55" applyNumberFormat="1" applyFont="1" applyBorder="1" applyAlignment="1">
      <alignment vertical="center"/>
    </xf>
    <xf numFmtId="10" fontId="0" fillId="0" borderId="19" xfId="55" applyNumberFormat="1" applyFont="1" applyBorder="1" applyAlignment="1">
      <alignment vertical="center"/>
    </xf>
    <xf numFmtId="10" fontId="0" fillId="0" borderId="48" xfId="55" applyNumberFormat="1" applyFont="1" applyBorder="1" applyAlignment="1">
      <alignment vertical="center"/>
    </xf>
    <xf numFmtId="10" fontId="0" fillId="0" borderId="49" xfId="55" applyNumberFormat="1" applyFont="1" applyBorder="1" applyAlignment="1">
      <alignment vertical="center"/>
    </xf>
    <xf numFmtId="10" fontId="0" fillId="0" borderId="50" xfId="55" applyNumberFormat="1" applyFont="1" applyBorder="1" applyAlignment="1">
      <alignment vertical="center"/>
    </xf>
    <xf numFmtId="10" fontId="0" fillId="0" borderId="51" xfId="55" applyNumberFormat="1" applyFont="1" applyBorder="1" applyAlignment="1">
      <alignment vertical="center"/>
    </xf>
    <xf numFmtId="10" fontId="0" fillId="0" borderId="52" xfId="55" applyNumberFormat="1" applyFont="1" applyBorder="1" applyAlignment="1">
      <alignment vertical="center"/>
    </xf>
    <xf numFmtId="10" fontId="0" fillId="0" borderId="53" xfId="55" applyNumberFormat="1" applyFont="1" applyBorder="1" applyAlignment="1">
      <alignment vertical="center"/>
    </xf>
    <xf numFmtId="10" fontId="0" fillId="0" borderId="17" xfId="0" applyNumberFormat="1" applyBorder="1" applyAlignment="1">
      <alignment vertical="center"/>
    </xf>
    <xf numFmtId="10" fontId="0" fillId="0" borderId="18" xfId="0" applyNumberFormat="1" applyBorder="1" applyAlignment="1">
      <alignment vertical="center"/>
    </xf>
    <xf numFmtId="10" fontId="0" fillId="0" borderId="48" xfId="0" applyNumberFormat="1" applyBorder="1" applyAlignment="1">
      <alignment vertical="center"/>
    </xf>
    <xf numFmtId="10" fontId="0" fillId="0" borderId="49" xfId="0" applyNumberFormat="1" applyBorder="1" applyAlignment="1">
      <alignment vertical="center"/>
    </xf>
    <xf numFmtId="10" fontId="0" fillId="0" borderId="51" xfId="0" applyNumberFormat="1" applyBorder="1" applyAlignment="1">
      <alignment vertical="center"/>
    </xf>
    <xf numFmtId="10" fontId="0" fillId="0" borderId="52" xfId="0" applyNumberFormat="1" applyBorder="1" applyAlignment="1">
      <alignment vertical="center"/>
    </xf>
    <xf numFmtId="0" fontId="43" fillId="35" borderId="54" xfId="0" applyFont="1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16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ef Déficit de Cobertura plenos y parciales Corte 31-12-2006 Ultimo SN ajuste GT may 25 071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">
    <dxf>
      <font>
        <color theme="1"/>
      </font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6" tint="0.7999799847602844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3"/>
      <tableStyleElement type="headerRow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6"/>
  <sheetViews>
    <sheetView tabSelected="1" zoomScalePageLayoutView="0" workbookViewId="0" topLeftCell="D1">
      <pane ySplit="2" topLeftCell="A3" activePane="bottomLeft" state="frozen"/>
      <selection pane="topLeft" activeCell="A1" sqref="A1"/>
      <selection pane="bottomLeft" activeCell="D3" sqref="D3"/>
    </sheetView>
  </sheetViews>
  <sheetFormatPr defaultColWidth="11.421875" defaultRowHeight="15"/>
  <cols>
    <col min="1" max="2" width="6.00390625" style="0" hidden="1" customWidth="1"/>
    <col min="3" max="3" width="9.140625" style="0" hidden="1" customWidth="1"/>
    <col min="4" max="4" width="21.8515625" style="0" bestFit="1" customWidth="1"/>
    <col min="5" max="5" width="20.00390625" style="0" bestFit="1" customWidth="1"/>
    <col min="6" max="7" width="10.57421875" style="0" bestFit="1" customWidth="1"/>
    <col min="8" max="8" width="13.7109375" style="0" customWidth="1"/>
    <col min="9" max="10" width="10.57421875" style="0" bestFit="1" customWidth="1"/>
    <col min="11" max="11" width="13.7109375" style="0" customWidth="1"/>
    <col min="12" max="13" width="9.00390625" style="0" bestFit="1" customWidth="1"/>
    <col min="14" max="14" width="13.7109375" style="0" customWidth="1"/>
    <col min="15" max="16" width="9.421875" style="0" bestFit="1" customWidth="1"/>
    <col min="17" max="17" width="13.7109375" style="0" customWidth="1"/>
    <col min="18" max="19" width="10.57421875" style="0" bestFit="1" customWidth="1"/>
    <col min="20" max="20" width="13.7109375" style="0" customWidth="1"/>
    <col min="21" max="22" width="12.00390625" style="0" customWidth="1"/>
    <col min="23" max="23" width="13.7109375" style="0" customWidth="1"/>
    <col min="24" max="26" width="13.00390625" style="0" customWidth="1"/>
  </cols>
  <sheetData>
    <row r="1" ht="15.75" thickBot="1"/>
    <row r="2" spans="1:26" ht="48" customHeight="1" thickBot="1">
      <c r="A2" s="28" t="s">
        <v>74</v>
      </c>
      <c r="B2" s="29" t="s">
        <v>75</v>
      </c>
      <c r="C2" s="29" t="s">
        <v>76</v>
      </c>
      <c r="D2" s="29" t="s">
        <v>77</v>
      </c>
      <c r="E2" s="70" t="s">
        <v>0</v>
      </c>
      <c r="F2" s="71" t="s">
        <v>268</v>
      </c>
      <c r="G2" s="30" t="s">
        <v>258</v>
      </c>
      <c r="H2" s="72" t="s">
        <v>160</v>
      </c>
      <c r="I2" s="73" t="s">
        <v>273</v>
      </c>
      <c r="J2" s="73" t="s">
        <v>265</v>
      </c>
      <c r="K2" s="70" t="s">
        <v>160</v>
      </c>
      <c r="L2" s="71" t="s">
        <v>274</v>
      </c>
      <c r="M2" s="30" t="s">
        <v>266</v>
      </c>
      <c r="N2" s="72" t="s">
        <v>160</v>
      </c>
      <c r="O2" s="73" t="s">
        <v>275</v>
      </c>
      <c r="P2" s="73" t="s">
        <v>267</v>
      </c>
      <c r="Q2" s="70" t="s">
        <v>160</v>
      </c>
      <c r="R2" s="71" t="s">
        <v>269</v>
      </c>
      <c r="S2" s="30" t="s">
        <v>259</v>
      </c>
      <c r="T2" s="72" t="s">
        <v>160</v>
      </c>
      <c r="U2" s="73" t="s">
        <v>270</v>
      </c>
      <c r="V2" s="30" t="s">
        <v>260</v>
      </c>
      <c r="W2" s="70" t="s">
        <v>160</v>
      </c>
      <c r="X2" s="74" t="s">
        <v>271</v>
      </c>
      <c r="Y2" s="74" t="s">
        <v>261</v>
      </c>
      <c r="Z2" s="31" t="s">
        <v>160</v>
      </c>
    </row>
    <row r="3" spans="1:27" ht="12.75" customHeight="1">
      <c r="A3" s="1">
        <v>1</v>
      </c>
      <c r="B3" s="2" t="s">
        <v>140</v>
      </c>
      <c r="C3" s="2" t="s">
        <v>37</v>
      </c>
      <c r="D3" s="3" t="s">
        <v>141</v>
      </c>
      <c r="E3" s="77" t="s">
        <v>54</v>
      </c>
      <c r="F3" s="78">
        <v>5553</v>
      </c>
      <c r="G3" s="4">
        <v>13854</v>
      </c>
      <c r="H3" s="79">
        <f>(F3/G3)-1</f>
        <v>-0.5991771329579905</v>
      </c>
      <c r="I3" s="80">
        <v>4728</v>
      </c>
      <c r="J3" s="4">
        <v>4694</v>
      </c>
      <c r="K3" s="81">
        <f>(I3/J3)-1</f>
        <v>0.0072432893054963365</v>
      </c>
      <c r="L3" s="78">
        <v>233</v>
      </c>
      <c r="M3" s="4">
        <v>190</v>
      </c>
      <c r="N3" s="79">
        <f>(L3/M3)-1</f>
        <v>0.22631578947368425</v>
      </c>
      <c r="O3" s="82">
        <v>78</v>
      </c>
      <c r="P3" s="5">
        <v>79</v>
      </c>
      <c r="Q3" s="81">
        <f aca="true" t="shared" si="0" ref="Q3:Q8">(O3/P3)-1</f>
        <v>-0.012658227848101222</v>
      </c>
      <c r="R3" s="83">
        <f aca="true" t="shared" si="1" ref="R3:S34">I3+L3+O3</f>
        <v>5039</v>
      </c>
      <c r="S3" s="83">
        <f t="shared" si="1"/>
        <v>4963</v>
      </c>
      <c r="T3" s="79">
        <f>(R3/S3)-1</f>
        <v>0.015313318557324207</v>
      </c>
      <c r="U3" s="84">
        <f>IF((R3/F3)&gt;1,1,R3/F3)</f>
        <v>0.9074374212137584</v>
      </c>
      <c r="V3" s="23">
        <v>0.377856405720193</v>
      </c>
      <c r="W3" s="81">
        <f>(U3/V3)-1</f>
        <v>1.401540393325305</v>
      </c>
      <c r="X3" s="105">
        <f>SUM(U3:U5)/3</f>
        <v>0.8823057613184383</v>
      </c>
      <c r="Y3" s="106">
        <f>SUM(V3:V5)/3</f>
        <v>0.4157109799758749</v>
      </c>
      <c r="Z3" s="107">
        <f>(X3/Y3)-1</f>
        <v>1.1224018700916716</v>
      </c>
      <c r="AA3" s="122"/>
    </row>
    <row r="4" spans="1:27" ht="12.75" customHeight="1">
      <c r="A4" s="6">
        <v>1</v>
      </c>
      <c r="B4" s="7" t="s">
        <v>146</v>
      </c>
      <c r="C4" s="7" t="s">
        <v>37</v>
      </c>
      <c r="D4" s="8" t="s">
        <v>141</v>
      </c>
      <c r="E4" s="46" t="s">
        <v>59</v>
      </c>
      <c r="F4" s="48">
        <v>27742</v>
      </c>
      <c r="G4" s="9">
        <v>49178</v>
      </c>
      <c r="H4" s="33">
        <f aca="true" t="shared" si="2" ref="H4:H66">(F4/G4)-1</f>
        <v>-0.4358859652690227</v>
      </c>
      <c r="I4" s="35">
        <v>25765</v>
      </c>
      <c r="J4" s="9">
        <v>25520</v>
      </c>
      <c r="K4" s="51">
        <f aca="true" t="shared" si="3" ref="K4:K66">(I4/J4)-1</f>
        <v>0.009600313479623868</v>
      </c>
      <c r="L4" s="48">
        <v>1726</v>
      </c>
      <c r="M4" s="9">
        <v>2024</v>
      </c>
      <c r="N4" s="33">
        <f aca="true" t="shared" si="4" ref="N4:N66">(L4/M4)-1</f>
        <v>-0.1472332015810277</v>
      </c>
      <c r="O4" s="54">
        <v>535</v>
      </c>
      <c r="P4" s="10">
        <v>528</v>
      </c>
      <c r="Q4" s="51">
        <f t="shared" si="0"/>
        <v>0.01325757575757569</v>
      </c>
      <c r="R4" s="59">
        <f t="shared" si="1"/>
        <v>28026</v>
      </c>
      <c r="S4" s="10">
        <f t="shared" si="1"/>
        <v>28072</v>
      </c>
      <c r="T4" s="33">
        <f>(R4/S4)-1</f>
        <v>-0.0016386434881732193</v>
      </c>
      <c r="U4" s="57">
        <f>IF((R4/F4)&gt;1,1,R4/F4)</f>
        <v>1</v>
      </c>
      <c r="V4" s="22">
        <v>0.5856934484016044</v>
      </c>
      <c r="W4" s="51">
        <f aca="true" t="shared" si="5" ref="W4:W66">(U4/V4)-1</f>
        <v>0.7073778146726162</v>
      </c>
      <c r="X4" s="108"/>
      <c r="Y4" s="109"/>
      <c r="Z4" s="110"/>
      <c r="AA4" s="122"/>
    </row>
    <row r="5" spans="1:27" ht="12.75" customHeight="1" thickBot="1">
      <c r="A5" s="11">
        <v>1</v>
      </c>
      <c r="B5" s="12" t="s">
        <v>153</v>
      </c>
      <c r="C5" s="12" t="s">
        <v>37</v>
      </c>
      <c r="D5" s="13" t="s">
        <v>141</v>
      </c>
      <c r="E5" s="47" t="s">
        <v>66</v>
      </c>
      <c r="F5" s="49">
        <v>11074</v>
      </c>
      <c r="G5" s="14">
        <v>31856</v>
      </c>
      <c r="H5" s="34">
        <f t="shared" si="2"/>
        <v>-0.652373179306881</v>
      </c>
      <c r="I5" s="36">
        <v>7836</v>
      </c>
      <c r="J5" s="14">
        <v>7863</v>
      </c>
      <c r="K5" s="52">
        <f t="shared" si="3"/>
        <v>-0.0034338038916443825</v>
      </c>
      <c r="L5" s="49">
        <v>233</v>
      </c>
      <c r="M5" s="14">
        <v>299</v>
      </c>
      <c r="N5" s="34">
        <f t="shared" si="4"/>
        <v>-0.22073578595317722</v>
      </c>
      <c r="O5" s="55">
        <v>120</v>
      </c>
      <c r="P5" s="15">
        <v>123</v>
      </c>
      <c r="Q5" s="52">
        <f t="shared" si="0"/>
        <v>-0.024390243902439046</v>
      </c>
      <c r="R5" s="60">
        <f t="shared" si="1"/>
        <v>8189</v>
      </c>
      <c r="S5" s="15">
        <f t="shared" si="1"/>
        <v>8285</v>
      </c>
      <c r="T5" s="34">
        <f aca="true" t="shared" si="6" ref="T5:T68">(R5/S5)-1</f>
        <v>-0.01158720579360295</v>
      </c>
      <c r="U5" s="58">
        <f aca="true" t="shared" si="7" ref="U5:U66">IF((R5/F5)&gt;1,1,R5/F5)</f>
        <v>0.7394798627415567</v>
      </c>
      <c r="V5" s="24">
        <v>0.2835830858058272</v>
      </c>
      <c r="W5" s="52">
        <f t="shared" si="5"/>
        <v>1.607630355104774</v>
      </c>
      <c r="X5" s="111"/>
      <c r="Y5" s="112"/>
      <c r="Z5" s="113"/>
      <c r="AA5" s="122"/>
    </row>
    <row r="6" spans="1:27" ht="12.75" customHeight="1">
      <c r="A6" s="1">
        <v>2</v>
      </c>
      <c r="B6" s="2" t="s">
        <v>78</v>
      </c>
      <c r="C6" s="2" t="s">
        <v>1</v>
      </c>
      <c r="D6" s="3" t="s">
        <v>79</v>
      </c>
      <c r="E6" s="77" t="s">
        <v>2</v>
      </c>
      <c r="F6" s="78">
        <v>392589</v>
      </c>
      <c r="G6" s="4">
        <v>460638</v>
      </c>
      <c r="H6" s="79">
        <f t="shared" si="2"/>
        <v>-0.14772771677542884</v>
      </c>
      <c r="I6" s="80">
        <v>231420</v>
      </c>
      <c r="J6" s="4">
        <v>225077</v>
      </c>
      <c r="K6" s="81">
        <f t="shared" si="3"/>
        <v>0.028181466786921794</v>
      </c>
      <c r="L6" s="78">
        <v>168722</v>
      </c>
      <c r="M6" s="4">
        <v>173182</v>
      </c>
      <c r="N6" s="79">
        <f t="shared" si="4"/>
        <v>-0.025753253802358267</v>
      </c>
      <c r="O6" s="82">
        <v>12897</v>
      </c>
      <c r="P6" s="5">
        <v>12970</v>
      </c>
      <c r="Q6" s="81">
        <f t="shared" si="0"/>
        <v>-0.005628373168851231</v>
      </c>
      <c r="R6" s="83">
        <f t="shared" si="1"/>
        <v>413039</v>
      </c>
      <c r="S6" s="5">
        <f t="shared" si="1"/>
        <v>411229</v>
      </c>
      <c r="T6" s="79">
        <f t="shared" si="6"/>
        <v>0.0044014405598826745</v>
      </c>
      <c r="U6" s="84">
        <f t="shared" si="7"/>
        <v>1</v>
      </c>
      <c r="V6" s="23">
        <v>0.9009638099885763</v>
      </c>
      <c r="W6" s="81">
        <f t="shared" si="5"/>
        <v>0.10992249512516983</v>
      </c>
      <c r="X6" s="105">
        <f>SUM(U6:U11)/6</f>
        <v>0.7928002427893645</v>
      </c>
      <c r="Y6" s="106">
        <f>SUM(V6:V11)/6</f>
        <v>0.8271181345098909</v>
      </c>
      <c r="Z6" s="107">
        <f>(X6/Y6)-1</f>
        <v>-0.041490919239561275</v>
      </c>
      <c r="AA6" s="122"/>
    </row>
    <row r="7" spans="1:27" ht="12.75" customHeight="1">
      <c r="A7" s="6">
        <v>2</v>
      </c>
      <c r="B7" s="7" t="s">
        <v>102</v>
      </c>
      <c r="C7" s="7" t="s">
        <v>1</v>
      </c>
      <c r="D7" s="8" t="s">
        <v>79</v>
      </c>
      <c r="E7" s="46" t="s">
        <v>21</v>
      </c>
      <c r="F7" s="48">
        <v>15303</v>
      </c>
      <c r="G7" s="9">
        <v>14139</v>
      </c>
      <c r="H7" s="33">
        <f t="shared" si="2"/>
        <v>0.08232548270740514</v>
      </c>
      <c r="I7" s="35">
        <v>9544</v>
      </c>
      <c r="J7" s="9">
        <v>9392</v>
      </c>
      <c r="K7" s="51">
        <f t="shared" si="3"/>
        <v>0.016183986371379966</v>
      </c>
      <c r="L7" s="48">
        <v>803</v>
      </c>
      <c r="M7" s="9">
        <v>877</v>
      </c>
      <c r="N7" s="33">
        <f t="shared" si="4"/>
        <v>-0.08437856328392246</v>
      </c>
      <c r="O7" s="54">
        <v>24</v>
      </c>
      <c r="P7" s="10">
        <v>25</v>
      </c>
      <c r="Q7" s="51">
        <f t="shared" si="0"/>
        <v>-0.040000000000000036</v>
      </c>
      <c r="R7" s="59">
        <f t="shared" si="1"/>
        <v>10371</v>
      </c>
      <c r="S7" s="10">
        <f t="shared" si="1"/>
        <v>10294</v>
      </c>
      <c r="T7" s="33">
        <f t="shared" si="6"/>
        <v>0.0074800854866912125</v>
      </c>
      <c r="U7" s="57">
        <f t="shared" si="7"/>
        <v>0.6777102528915899</v>
      </c>
      <c r="V7" s="22">
        <v>0.7232046967852795</v>
      </c>
      <c r="W7" s="51">
        <f t="shared" si="5"/>
        <v>-0.06290673179518491</v>
      </c>
      <c r="X7" s="108"/>
      <c r="Y7" s="109"/>
      <c r="Z7" s="110"/>
      <c r="AA7" s="122"/>
    </row>
    <row r="8" spans="1:27" ht="12.75" customHeight="1">
      <c r="A8" s="6">
        <v>2</v>
      </c>
      <c r="B8" s="7" t="s">
        <v>121</v>
      </c>
      <c r="C8" s="7" t="s">
        <v>1</v>
      </c>
      <c r="D8" s="8" t="s">
        <v>79</v>
      </c>
      <c r="E8" s="46" t="s">
        <v>36</v>
      </c>
      <c r="F8" s="48">
        <v>9911</v>
      </c>
      <c r="G8" s="9">
        <v>9242</v>
      </c>
      <c r="H8" s="33">
        <f t="shared" si="2"/>
        <v>0.07238692923609613</v>
      </c>
      <c r="I8" s="35">
        <v>7814</v>
      </c>
      <c r="J8" s="9">
        <v>7881</v>
      </c>
      <c r="K8" s="51">
        <f t="shared" si="3"/>
        <v>-0.00850145920568457</v>
      </c>
      <c r="L8" s="48">
        <v>382</v>
      </c>
      <c r="M8" s="9">
        <v>426</v>
      </c>
      <c r="N8" s="33">
        <f t="shared" si="4"/>
        <v>-0.10328638497652587</v>
      </c>
      <c r="O8" s="54">
        <v>38</v>
      </c>
      <c r="P8" s="10">
        <v>38</v>
      </c>
      <c r="Q8" s="51">
        <f t="shared" si="0"/>
        <v>0</v>
      </c>
      <c r="R8" s="59">
        <f t="shared" si="1"/>
        <v>8234</v>
      </c>
      <c r="S8" s="10">
        <f t="shared" si="1"/>
        <v>8345</v>
      </c>
      <c r="T8" s="33">
        <f t="shared" si="6"/>
        <v>-0.013301378070700975</v>
      </c>
      <c r="U8" s="57">
        <f t="shared" si="7"/>
        <v>0.8307940671980628</v>
      </c>
      <c r="V8" s="22">
        <v>0.9042485055508113</v>
      </c>
      <c r="W8" s="51">
        <f t="shared" si="5"/>
        <v>-0.0812325792100752</v>
      </c>
      <c r="X8" s="108"/>
      <c r="Y8" s="109"/>
      <c r="Z8" s="110"/>
      <c r="AA8" s="122"/>
    </row>
    <row r="9" spans="1:27" ht="12.75" customHeight="1">
      <c r="A9" s="6">
        <v>2</v>
      </c>
      <c r="B9" s="7" t="s">
        <v>132</v>
      </c>
      <c r="C9" s="7" t="s">
        <v>1</v>
      </c>
      <c r="D9" s="8" t="s">
        <v>79</v>
      </c>
      <c r="E9" s="46" t="s">
        <v>48</v>
      </c>
      <c r="F9" s="48">
        <v>4346</v>
      </c>
      <c r="G9" s="9">
        <v>5145</v>
      </c>
      <c r="H9" s="33">
        <f t="shared" si="2"/>
        <v>-0.1552964042759961</v>
      </c>
      <c r="I9" s="35">
        <v>2976</v>
      </c>
      <c r="J9" s="9">
        <v>2942</v>
      </c>
      <c r="K9" s="51">
        <f t="shared" si="3"/>
        <v>0.011556764106050332</v>
      </c>
      <c r="L9" s="48">
        <v>247</v>
      </c>
      <c r="M9" s="9">
        <v>272</v>
      </c>
      <c r="N9" s="33">
        <f t="shared" si="4"/>
        <v>-0.09191176470588236</v>
      </c>
      <c r="O9" s="54">
        <v>6</v>
      </c>
      <c r="P9" s="10">
        <v>6</v>
      </c>
      <c r="Q9" s="51">
        <v>0</v>
      </c>
      <c r="R9" s="59">
        <f t="shared" si="1"/>
        <v>3229</v>
      </c>
      <c r="S9" s="10">
        <f t="shared" si="1"/>
        <v>3220</v>
      </c>
      <c r="T9" s="33">
        <f t="shared" si="6"/>
        <v>0.002795031055900621</v>
      </c>
      <c r="U9" s="57">
        <f t="shared" si="7"/>
        <v>0.7429820524620341</v>
      </c>
      <c r="V9" s="22">
        <v>0.6597361055577768</v>
      </c>
      <c r="W9" s="51">
        <f t="shared" si="5"/>
        <v>0.12618067467124083</v>
      </c>
      <c r="X9" s="108"/>
      <c r="Y9" s="109"/>
      <c r="Z9" s="110"/>
      <c r="AA9" s="122"/>
    </row>
    <row r="10" spans="1:27" ht="12.75" customHeight="1">
      <c r="A10" s="6">
        <v>2</v>
      </c>
      <c r="B10" s="7" t="s">
        <v>156</v>
      </c>
      <c r="C10" s="7" t="s">
        <v>1</v>
      </c>
      <c r="D10" s="8" t="s">
        <v>79</v>
      </c>
      <c r="E10" s="46" t="s">
        <v>69</v>
      </c>
      <c r="F10" s="48">
        <v>13321</v>
      </c>
      <c r="G10" s="9">
        <v>9134</v>
      </c>
      <c r="H10" s="33">
        <f t="shared" si="2"/>
        <v>0.4583971972848697</v>
      </c>
      <c r="I10" s="35">
        <v>7945</v>
      </c>
      <c r="J10" s="9">
        <v>8088</v>
      </c>
      <c r="K10" s="51">
        <f t="shared" si="3"/>
        <v>-0.017680514342235387</v>
      </c>
      <c r="L10" s="48">
        <v>935</v>
      </c>
      <c r="M10" s="9">
        <v>880</v>
      </c>
      <c r="N10" s="33">
        <f t="shared" si="4"/>
        <v>0.0625</v>
      </c>
      <c r="O10" s="54">
        <v>51</v>
      </c>
      <c r="P10" s="10">
        <v>51</v>
      </c>
      <c r="Q10" s="51">
        <f aca="true" t="shared" si="8" ref="Q10:Q29">(O10/P10)-1</f>
        <v>0</v>
      </c>
      <c r="R10" s="59">
        <f t="shared" si="1"/>
        <v>8931</v>
      </c>
      <c r="S10" s="10">
        <f t="shared" si="1"/>
        <v>9019</v>
      </c>
      <c r="T10" s="33">
        <f t="shared" si="6"/>
        <v>-0.009757179288169437</v>
      </c>
      <c r="U10" s="57">
        <f t="shared" si="7"/>
        <v>0.6704451617746415</v>
      </c>
      <c r="V10" s="22">
        <v>0.9636576787807737</v>
      </c>
      <c r="W10" s="51">
        <f t="shared" si="5"/>
        <v>-0.30427040998324906</v>
      </c>
      <c r="X10" s="108"/>
      <c r="Y10" s="109"/>
      <c r="Z10" s="110"/>
      <c r="AA10" s="122"/>
    </row>
    <row r="11" spans="1:27" ht="12.75" customHeight="1" thickBot="1">
      <c r="A11" s="11">
        <v>2</v>
      </c>
      <c r="B11" s="12" t="s">
        <v>159</v>
      </c>
      <c r="C11" s="12" t="s">
        <v>1</v>
      </c>
      <c r="D11" s="13" t="s">
        <v>79</v>
      </c>
      <c r="E11" s="47" t="s">
        <v>72</v>
      </c>
      <c r="F11" s="49">
        <v>10955</v>
      </c>
      <c r="G11" s="14">
        <v>11343</v>
      </c>
      <c r="H11" s="34">
        <f t="shared" si="2"/>
        <v>-0.03420611831085252</v>
      </c>
      <c r="I11" s="36">
        <v>8296</v>
      </c>
      <c r="J11" s="14">
        <v>8340</v>
      </c>
      <c r="K11" s="52">
        <f t="shared" si="3"/>
        <v>-0.005275779376498813</v>
      </c>
      <c r="L11" s="49">
        <v>798</v>
      </c>
      <c r="M11" s="14">
        <v>699</v>
      </c>
      <c r="N11" s="34">
        <f t="shared" si="4"/>
        <v>0.14163090128755362</v>
      </c>
      <c r="O11" s="55">
        <v>52</v>
      </c>
      <c r="P11" s="15">
        <v>51</v>
      </c>
      <c r="Q11" s="52">
        <f t="shared" si="8"/>
        <v>0.019607843137254832</v>
      </c>
      <c r="R11" s="60">
        <f t="shared" si="1"/>
        <v>9146</v>
      </c>
      <c r="S11" s="15">
        <f t="shared" si="1"/>
        <v>9090</v>
      </c>
      <c r="T11" s="34">
        <f t="shared" si="6"/>
        <v>0.006160616061606117</v>
      </c>
      <c r="U11" s="58">
        <f t="shared" si="7"/>
        <v>0.8348699224098585</v>
      </c>
      <c r="V11" s="24">
        <v>0.8108980103961283</v>
      </c>
      <c r="W11" s="52">
        <f t="shared" si="5"/>
        <v>0.029562178851591625</v>
      </c>
      <c r="X11" s="111"/>
      <c r="Y11" s="112"/>
      <c r="Z11" s="113"/>
      <c r="AA11" s="122"/>
    </row>
    <row r="12" spans="1:27" ht="12.75" customHeight="1">
      <c r="A12" s="37">
        <v>3</v>
      </c>
      <c r="B12" s="38" t="s">
        <v>99</v>
      </c>
      <c r="C12" s="38" t="s">
        <v>100</v>
      </c>
      <c r="D12" s="39" t="s">
        <v>101</v>
      </c>
      <c r="E12" s="45" t="s">
        <v>20</v>
      </c>
      <c r="F12" s="75">
        <v>5768</v>
      </c>
      <c r="G12" s="41">
        <v>17071</v>
      </c>
      <c r="H12" s="44">
        <f t="shared" si="2"/>
        <v>-0.6621170405951614</v>
      </c>
      <c r="I12" s="40">
        <v>7121</v>
      </c>
      <c r="J12" s="41">
        <v>7000</v>
      </c>
      <c r="K12" s="50">
        <f t="shared" si="3"/>
        <v>0.01728571428571435</v>
      </c>
      <c r="L12" s="75">
        <v>251</v>
      </c>
      <c r="M12" s="41">
        <v>249</v>
      </c>
      <c r="N12" s="44">
        <f t="shared" si="4"/>
        <v>0.008032128514056325</v>
      </c>
      <c r="O12" s="53">
        <v>94</v>
      </c>
      <c r="P12" s="42">
        <v>91</v>
      </c>
      <c r="Q12" s="50">
        <f t="shared" si="8"/>
        <v>0.03296703296703307</v>
      </c>
      <c r="R12" s="76">
        <f t="shared" si="1"/>
        <v>7466</v>
      </c>
      <c r="S12" s="42">
        <f t="shared" si="1"/>
        <v>7340</v>
      </c>
      <c r="T12" s="44">
        <f t="shared" si="6"/>
        <v>0.01716621253405992</v>
      </c>
      <c r="U12" s="56">
        <f t="shared" si="7"/>
        <v>1</v>
      </c>
      <c r="V12" s="43">
        <v>0.45551491102982206</v>
      </c>
      <c r="W12" s="50">
        <f t="shared" si="5"/>
        <v>1.195317816795971</v>
      </c>
      <c r="X12" s="114">
        <f>SUM(U12:U16)/5</f>
        <v>0.8686446158885079</v>
      </c>
      <c r="Y12" s="115">
        <f>SUM(V12:V16)/5</f>
        <v>0.6480227462914596</v>
      </c>
      <c r="Z12" s="107">
        <f>(X12/Y12)-1</f>
        <v>0.34045389742819276</v>
      </c>
      <c r="AA12" s="122"/>
    </row>
    <row r="13" spans="1:27" ht="12.75" customHeight="1">
      <c r="A13" s="6">
        <v>3</v>
      </c>
      <c r="B13" s="7" t="s">
        <v>108</v>
      </c>
      <c r="C13" s="7" t="s">
        <v>100</v>
      </c>
      <c r="D13" s="8" t="s">
        <v>101</v>
      </c>
      <c r="E13" s="46" t="s">
        <v>25</v>
      </c>
      <c r="F13" s="48">
        <v>12062</v>
      </c>
      <c r="G13" s="9">
        <v>9670</v>
      </c>
      <c r="H13" s="33">
        <f t="shared" si="2"/>
        <v>0.24736297828335063</v>
      </c>
      <c r="I13" s="35">
        <v>6880</v>
      </c>
      <c r="J13" s="9">
        <v>6848</v>
      </c>
      <c r="K13" s="51">
        <f t="shared" si="3"/>
        <v>0.004672897196261738</v>
      </c>
      <c r="L13" s="48">
        <v>197</v>
      </c>
      <c r="M13" s="9">
        <v>212</v>
      </c>
      <c r="N13" s="33">
        <f t="shared" si="4"/>
        <v>-0.07075471698113212</v>
      </c>
      <c r="O13" s="54">
        <v>74</v>
      </c>
      <c r="P13" s="10">
        <v>78</v>
      </c>
      <c r="Q13" s="51">
        <f t="shared" si="8"/>
        <v>-0.05128205128205132</v>
      </c>
      <c r="R13" s="59">
        <f t="shared" si="1"/>
        <v>7151</v>
      </c>
      <c r="S13" s="10">
        <f t="shared" si="1"/>
        <v>7138</v>
      </c>
      <c r="T13" s="33">
        <f t="shared" si="6"/>
        <v>0.0018212384421405492</v>
      </c>
      <c r="U13" s="57">
        <f t="shared" si="7"/>
        <v>0.5928535897861051</v>
      </c>
      <c r="V13" s="22">
        <v>0.7631314147715839</v>
      </c>
      <c r="W13" s="51">
        <f t="shared" si="5"/>
        <v>-0.2231304093757499</v>
      </c>
      <c r="X13" s="116"/>
      <c r="Y13" s="117"/>
      <c r="Z13" s="110"/>
      <c r="AA13" s="122"/>
    </row>
    <row r="14" spans="1:27" ht="12.75" customHeight="1">
      <c r="A14" s="6">
        <v>3</v>
      </c>
      <c r="B14" s="7" t="s">
        <v>125</v>
      </c>
      <c r="C14" s="7" t="s">
        <v>100</v>
      </c>
      <c r="D14" s="8" t="s">
        <v>101</v>
      </c>
      <c r="E14" s="46" t="s">
        <v>41</v>
      </c>
      <c r="F14" s="48">
        <v>9571</v>
      </c>
      <c r="G14" s="9">
        <v>14674</v>
      </c>
      <c r="H14" s="33">
        <f t="shared" si="2"/>
        <v>-0.3477579392122121</v>
      </c>
      <c r="I14" s="35">
        <v>8397</v>
      </c>
      <c r="J14" s="9">
        <v>8210</v>
      </c>
      <c r="K14" s="51">
        <f t="shared" si="3"/>
        <v>0.022777101096224106</v>
      </c>
      <c r="L14" s="48">
        <v>230</v>
      </c>
      <c r="M14" s="9">
        <v>228</v>
      </c>
      <c r="N14" s="33">
        <f t="shared" si="4"/>
        <v>0.00877192982456143</v>
      </c>
      <c r="O14" s="54">
        <v>186</v>
      </c>
      <c r="P14" s="10">
        <v>191</v>
      </c>
      <c r="Q14" s="51">
        <f t="shared" si="8"/>
        <v>-0.02617801047120416</v>
      </c>
      <c r="R14" s="59">
        <f t="shared" si="1"/>
        <v>8813</v>
      </c>
      <c r="S14" s="10">
        <f t="shared" si="1"/>
        <v>8629</v>
      </c>
      <c r="T14" s="33">
        <f t="shared" si="6"/>
        <v>0.021323444199791375</v>
      </c>
      <c r="U14" s="57">
        <f t="shared" si="7"/>
        <v>0.9208024239891338</v>
      </c>
      <c r="V14" s="22">
        <v>0.6169914481985139</v>
      </c>
      <c r="W14" s="51">
        <f t="shared" si="5"/>
        <v>0.49240710981924374</v>
      </c>
      <c r="X14" s="116"/>
      <c r="Y14" s="117"/>
      <c r="Z14" s="110"/>
      <c r="AA14" s="122"/>
    </row>
    <row r="15" spans="1:27" ht="12.75" customHeight="1">
      <c r="A15" s="6">
        <v>3</v>
      </c>
      <c r="B15" s="7" t="s">
        <v>138</v>
      </c>
      <c r="C15" s="7" t="s">
        <v>100</v>
      </c>
      <c r="D15" s="8" t="s">
        <v>101</v>
      </c>
      <c r="E15" s="46" t="s">
        <v>52</v>
      </c>
      <c r="F15" s="48">
        <v>9779</v>
      </c>
      <c r="G15" s="9">
        <v>18104</v>
      </c>
      <c r="H15" s="33">
        <f t="shared" si="2"/>
        <v>-0.4598431285903668</v>
      </c>
      <c r="I15" s="35">
        <v>11822</v>
      </c>
      <c r="J15" s="9">
        <v>11536</v>
      </c>
      <c r="K15" s="51">
        <f t="shared" si="3"/>
        <v>0.02479195561719827</v>
      </c>
      <c r="L15" s="48">
        <v>268</v>
      </c>
      <c r="M15" s="9">
        <v>270</v>
      </c>
      <c r="N15" s="33">
        <f t="shared" si="4"/>
        <v>-0.007407407407407418</v>
      </c>
      <c r="O15" s="54">
        <v>136</v>
      </c>
      <c r="P15" s="10">
        <v>132</v>
      </c>
      <c r="Q15" s="51">
        <f t="shared" si="8"/>
        <v>0.030303030303030276</v>
      </c>
      <c r="R15" s="59">
        <f t="shared" si="1"/>
        <v>12226</v>
      </c>
      <c r="S15" s="10">
        <f t="shared" si="1"/>
        <v>11938</v>
      </c>
      <c r="T15" s="33">
        <f t="shared" si="6"/>
        <v>0.024124643993968853</v>
      </c>
      <c r="U15" s="57">
        <f t="shared" si="7"/>
        <v>1</v>
      </c>
      <c r="V15" s="22">
        <v>0.6981510103612113</v>
      </c>
      <c r="W15" s="51">
        <f t="shared" si="5"/>
        <v>0.43235487044932763</v>
      </c>
      <c r="X15" s="116"/>
      <c r="Y15" s="117"/>
      <c r="Z15" s="110"/>
      <c r="AA15" s="122"/>
    </row>
    <row r="16" spans="1:27" ht="12.75" customHeight="1" thickBot="1">
      <c r="A16" s="85">
        <v>3</v>
      </c>
      <c r="B16" s="86" t="s">
        <v>155</v>
      </c>
      <c r="C16" s="86" t="s">
        <v>100</v>
      </c>
      <c r="D16" s="87" t="s">
        <v>101</v>
      </c>
      <c r="E16" s="88" t="s">
        <v>68</v>
      </c>
      <c r="F16" s="89">
        <v>17878</v>
      </c>
      <c r="G16" s="90">
        <v>21985</v>
      </c>
      <c r="H16" s="91">
        <f t="shared" si="2"/>
        <v>-0.18680918808278368</v>
      </c>
      <c r="I16" s="92">
        <v>14092</v>
      </c>
      <c r="J16" s="90">
        <v>13965</v>
      </c>
      <c r="K16" s="93">
        <f t="shared" si="3"/>
        <v>0.009094163981381964</v>
      </c>
      <c r="L16" s="89">
        <v>450</v>
      </c>
      <c r="M16" s="90">
        <v>466</v>
      </c>
      <c r="N16" s="91">
        <f t="shared" si="4"/>
        <v>-0.03433476394849788</v>
      </c>
      <c r="O16" s="94">
        <v>289</v>
      </c>
      <c r="P16" s="95">
        <v>284</v>
      </c>
      <c r="Q16" s="93">
        <f t="shared" si="8"/>
        <v>0.01760563380281699</v>
      </c>
      <c r="R16" s="96">
        <f t="shared" si="1"/>
        <v>14831</v>
      </c>
      <c r="S16" s="95">
        <f t="shared" si="1"/>
        <v>14715</v>
      </c>
      <c r="T16" s="91">
        <f t="shared" si="6"/>
        <v>0.007883112470268516</v>
      </c>
      <c r="U16" s="97">
        <f t="shared" si="7"/>
        <v>0.8295670656673005</v>
      </c>
      <c r="V16" s="98">
        <v>0.7063249470961674</v>
      </c>
      <c r="W16" s="93">
        <f t="shared" si="5"/>
        <v>0.1744835986295037</v>
      </c>
      <c r="X16" s="118"/>
      <c r="Y16" s="119"/>
      <c r="Z16" s="113"/>
      <c r="AA16" s="122"/>
    </row>
    <row r="17" spans="1:27" ht="12.75" customHeight="1">
      <c r="A17" s="1">
        <v>4</v>
      </c>
      <c r="B17" s="2" t="s">
        <v>82</v>
      </c>
      <c r="C17" s="2" t="s">
        <v>83</v>
      </c>
      <c r="D17" s="3" t="s">
        <v>84</v>
      </c>
      <c r="E17" s="77" t="s">
        <v>5</v>
      </c>
      <c r="F17" s="78">
        <v>7361</v>
      </c>
      <c r="G17" s="4">
        <v>5765</v>
      </c>
      <c r="H17" s="79">
        <f t="shared" si="2"/>
        <v>0.27684301821335655</v>
      </c>
      <c r="I17" s="80">
        <v>6952</v>
      </c>
      <c r="J17" s="4">
        <v>6981</v>
      </c>
      <c r="K17" s="81">
        <f t="shared" si="3"/>
        <v>-0.004154132645752706</v>
      </c>
      <c r="L17" s="78">
        <v>549</v>
      </c>
      <c r="M17" s="4">
        <v>530</v>
      </c>
      <c r="N17" s="79">
        <f t="shared" si="4"/>
        <v>0.03584905660377369</v>
      </c>
      <c r="O17" s="82">
        <v>22</v>
      </c>
      <c r="P17" s="5">
        <v>20</v>
      </c>
      <c r="Q17" s="81">
        <v>0</v>
      </c>
      <c r="R17" s="83">
        <f t="shared" si="1"/>
        <v>7523</v>
      </c>
      <c r="S17" s="5">
        <f t="shared" si="1"/>
        <v>7531</v>
      </c>
      <c r="T17" s="79">
        <f t="shared" si="6"/>
        <v>-0.0010622759261718073</v>
      </c>
      <c r="U17" s="84">
        <f t="shared" si="7"/>
        <v>1</v>
      </c>
      <c r="V17" s="23">
        <v>1.2835216731320627</v>
      </c>
      <c r="W17" s="81">
        <f t="shared" si="5"/>
        <v>-0.22089356110381075</v>
      </c>
      <c r="X17" s="105">
        <f>SUM(U17:U29)/13</f>
        <v>0.9256189170164019</v>
      </c>
      <c r="Y17" s="106">
        <f>SUM(V17:V29)/13</f>
        <v>0.9766568350733904</v>
      </c>
      <c r="Z17" s="107">
        <f>(X17/Y17)-1</f>
        <v>-0.05225778003504511</v>
      </c>
      <c r="AA17" s="122"/>
    </row>
    <row r="18" spans="1:27" ht="12.75" customHeight="1">
      <c r="A18" s="6">
        <v>4</v>
      </c>
      <c r="B18" s="7" t="s">
        <v>95</v>
      </c>
      <c r="C18" s="7" t="s">
        <v>83</v>
      </c>
      <c r="D18" s="8" t="s">
        <v>84</v>
      </c>
      <c r="E18" s="46" t="s">
        <v>16</v>
      </c>
      <c r="F18" s="48">
        <v>7236</v>
      </c>
      <c r="G18" s="9">
        <v>7051</v>
      </c>
      <c r="H18" s="33">
        <f t="shared" si="2"/>
        <v>0.026237413132888854</v>
      </c>
      <c r="I18" s="35">
        <v>5833</v>
      </c>
      <c r="J18" s="9">
        <v>5896</v>
      </c>
      <c r="K18" s="51">
        <f t="shared" si="3"/>
        <v>-0.010685210312076032</v>
      </c>
      <c r="L18" s="48">
        <v>480</v>
      </c>
      <c r="M18" s="9">
        <v>396</v>
      </c>
      <c r="N18" s="33">
        <f t="shared" si="4"/>
        <v>0.21212121212121215</v>
      </c>
      <c r="O18" s="54">
        <v>48</v>
      </c>
      <c r="P18" s="10">
        <v>46</v>
      </c>
      <c r="Q18" s="51">
        <f t="shared" si="8"/>
        <v>0.04347826086956519</v>
      </c>
      <c r="R18" s="59">
        <f t="shared" si="1"/>
        <v>6361</v>
      </c>
      <c r="S18" s="10">
        <f t="shared" si="1"/>
        <v>6338</v>
      </c>
      <c r="T18" s="33">
        <f t="shared" si="6"/>
        <v>0.003628905017355688</v>
      </c>
      <c r="U18" s="57">
        <f t="shared" si="7"/>
        <v>0.8790768380320619</v>
      </c>
      <c r="V18" s="22">
        <v>0.9188919034699414</v>
      </c>
      <c r="W18" s="51">
        <f t="shared" si="5"/>
        <v>-0.04332943329626571</v>
      </c>
      <c r="X18" s="108"/>
      <c r="Y18" s="109"/>
      <c r="Z18" s="110"/>
      <c r="AA18" s="122"/>
    </row>
    <row r="19" spans="1:27" ht="12.75" customHeight="1">
      <c r="A19" s="6">
        <v>4</v>
      </c>
      <c r="B19" s="7" t="s">
        <v>96</v>
      </c>
      <c r="C19" s="7" t="s">
        <v>83</v>
      </c>
      <c r="D19" s="8" t="s">
        <v>84</v>
      </c>
      <c r="E19" s="46" t="s">
        <v>17</v>
      </c>
      <c r="F19" s="48">
        <v>15477</v>
      </c>
      <c r="G19" s="9">
        <v>14113</v>
      </c>
      <c r="H19" s="33">
        <f t="shared" si="2"/>
        <v>0.09664848012470761</v>
      </c>
      <c r="I19" s="35">
        <v>13643</v>
      </c>
      <c r="J19" s="9">
        <v>13460</v>
      </c>
      <c r="K19" s="51">
        <f t="shared" si="3"/>
        <v>0.01359583952451704</v>
      </c>
      <c r="L19" s="48">
        <v>417</v>
      </c>
      <c r="M19" s="9">
        <v>468</v>
      </c>
      <c r="N19" s="33">
        <f t="shared" si="4"/>
        <v>-0.10897435897435892</v>
      </c>
      <c r="O19" s="54">
        <v>129</v>
      </c>
      <c r="P19" s="10">
        <v>129</v>
      </c>
      <c r="Q19" s="51">
        <f t="shared" si="8"/>
        <v>0</v>
      </c>
      <c r="R19" s="59">
        <f t="shared" si="1"/>
        <v>14189</v>
      </c>
      <c r="S19" s="10">
        <f t="shared" si="1"/>
        <v>14057</v>
      </c>
      <c r="T19" s="33">
        <f t="shared" si="6"/>
        <v>0.009390339332716824</v>
      </c>
      <c r="U19" s="57">
        <f t="shared" si="7"/>
        <v>0.9167797376752601</v>
      </c>
      <c r="V19" s="22">
        <v>1.0166358595194085</v>
      </c>
      <c r="W19" s="51">
        <f t="shared" si="5"/>
        <v>-0.09822211257760782</v>
      </c>
      <c r="X19" s="108"/>
      <c r="Y19" s="109"/>
      <c r="Z19" s="110"/>
      <c r="AA19" s="122"/>
    </row>
    <row r="20" spans="1:27" ht="12.75" customHeight="1">
      <c r="A20" s="6">
        <v>4</v>
      </c>
      <c r="B20" s="7" t="s">
        <v>97</v>
      </c>
      <c r="C20" s="7" t="s">
        <v>83</v>
      </c>
      <c r="D20" s="8" t="s">
        <v>84</v>
      </c>
      <c r="E20" s="46" t="s">
        <v>18</v>
      </c>
      <c r="F20" s="48">
        <v>9198</v>
      </c>
      <c r="G20" s="9">
        <v>8775</v>
      </c>
      <c r="H20" s="33">
        <f t="shared" si="2"/>
        <v>0.04820512820512812</v>
      </c>
      <c r="I20" s="35">
        <v>8984</v>
      </c>
      <c r="J20" s="9">
        <v>8949</v>
      </c>
      <c r="K20" s="51">
        <f t="shared" si="3"/>
        <v>0.003911051514135622</v>
      </c>
      <c r="L20" s="48">
        <v>252</v>
      </c>
      <c r="M20" s="9">
        <v>233</v>
      </c>
      <c r="N20" s="33">
        <f t="shared" si="4"/>
        <v>0.0815450643776825</v>
      </c>
      <c r="O20" s="54">
        <v>58</v>
      </c>
      <c r="P20" s="10">
        <v>60</v>
      </c>
      <c r="Q20" s="51">
        <f t="shared" si="8"/>
        <v>-0.033333333333333326</v>
      </c>
      <c r="R20" s="59">
        <f t="shared" si="1"/>
        <v>9294</v>
      </c>
      <c r="S20" s="10">
        <f t="shared" si="1"/>
        <v>9242</v>
      </c>
      <c r="T20" s="33">
        <f t="shared" si="6"/>
        <v>0.005626487773209288</v>
      </c>
      <c r="U20" s="57">
        <f t="shared" si="7"/>
        <v>1</v>
      </c>
      <c r="V20" s="22">
        <v>1.0849349752560709</v>
      </c>
      <c r="W20" s="51">
        <f t="shared" si="5"/>
        <v>-0.0782857749018776</v>
      </c>
      <c r="X20" s="108"/>
      <c r="Y20" s="109"/>
      <c r="Z20" s="110"/>
      <c r="AA20" s="122"/>
    </row>
    <row r="21" spans="1:27" ht="12.75" customHeight="1">
      <c r="A21" s="6">
        <v>4</v>
      </c>
      <c r="B21" s="7" t="s">
        <v>98</v>
      </c>
      <c r="C21" s="7" t="s">
        <v>83</v>
      </c>
      <c r="D21" s="8" t="s">
        <v>84</v>
      </c>
      <c r="E21" s="46" t="s">
        <v>19</v>
      </c>
      <c r="F21" s="48">
        <v>37033</v>
      </c>
      <c r="G21" s="9">
        <v>40492</v>
      </c>
      <c r="H21" s="33">
        <f t="shared" si="2"/>
        <v>-0.08542428133952384</v>
      </c>
      <c r="I21" s="35">
        <v>30845</v>
      </c>
      <c r="J21" s="9">
        <v>30784</v>
      </c>
      <c r="K21" s="51">
        <f t="shared" si="3"/>
        <v>0.001981548856548887</v>
      </c>
      <c r="L21" s="48">
        <v>1466</v>
      </c>
      <c r="M21" s="9">
        <v>1359</v>
      </c>
      <c r="N21" s="33">
        <f t="shared" si="4"/>
        <v>0.07873436350257546</v>
      </c>
      <c r="O21" s="54">
        <v>487</v>
      </c>
      <c r="P21" s="10">
        <v>486</v>
      </c>
      <c r="Q21" s="51">
        <f t="shared" si="8"/>
        <v>0.002057613168724215</v>
      </c>
      <c r="R21" s="59">
        <f t="shared" si="1"/>
        <v>32798</v>
      </c>
      <c r="S21" s="10">
        <f t="shared" si="1"/>
        <v>32629</v>
      </c>
      <c r="T21" s="33">
        <f t="shared" si="6"/>
        <v>0.005179441601029788</v>
      </c>
      <c r="U21" s="57">
        <f t="shared" si="7"/>
        <v>0.885642535036319</v>
      </c>
      <c r="V21" s="22">
        <v>0.8460809911431936</v>
      </c>
      <c r="W21" s="51">
        <f t="shared" si="5"/>
        <v>0.046758577851597094</v>
      </c>
      <c r="X21" s="108"/>
      <c r="Y21" s="109"/>
      <c r="Z21" s="110"/>
      <c r="AA21" s="122"/>
    </row>
    <row r="22" spans="1:27" ht="12.75" customHeight="1">
      <c r="A22" s="6">
        <v>4</v>
      </c>
      <c r="B22" s="7" t="s">
        <v>111</v>
      </c>
      <c r="C22" s="7" t="s">
        <v>83</v>
      </c>
      <c r="D22" s="8" t="s">
        <v>84</v>
      </c>
      <c r="E22" s="46" t="s">
        <v>28</v>
      </c>
      <c r="F22" s="48">
        <v>7135</v>
      </c>
      <c r="G22" s="9">
        <v>6291</v>
      </c>
      <c r="H22" s="33">
        <f t="shared" si="2"/>
        <v>0.1341599109839453</v>
      </c>
      <c r="I22" s="35">
        <v>5443</v>
      </c>
      <c r="J22" s="9">
        <v>5560</v>
      </c>
      <c r="K22" s="51">
        <f t="shared" si="3"/>
        <v>-0.021043165467625857</v>
      </c>
      <c r="L22" s="48">
        <v>406</v>
      </c>
      <c r="M22" s="9">
        <v>283</v>
      </c>
      <c r="N22" s="33">
        <f t="shared" si="4"/>
        <v>0.43462897526501765</v>
      </c>
      <c r="O22" s="54">
        <v>41</v>
      </c>
      <c r="P22" s="10">
        <v>41</v>
      </c>
      <c r="Q22" s="51">
        <f t="shared" si="8"/>
        <v>0</v>
      </c>
      <c r="R22" s="59">
        <f t="shared" si="1"/>
        <v>5890</v>
      </c>
      <c r="S22" s="10">
        <f t="shared" si="1"/>
        <v>5884</v>
      </c>
      <c r="T22" s="33">
        <f t="shared" si="6"/>
        <v>0.0010197144799455327</v>
      </c>
      <c r="U22" s="57">
        <f t="shared" si="7"/>
        <v>0.8255080588647512</v>
      </c>
      <c r="V22" s="22">
        <v>0.9461105904404874</v>
      </c>
      <c r="W22" s="51">
        <f t="shared" si="5"/>
        <v>-0.12747191797058988</v>
      </c>
      <c r="X22" s="108"/>
      <c r="Y22" s="109"/>
      <c r="Z22" s="110"/>
      <c r="AA22" s="122"/>
    </row>
    <row r="23" spans="1:27" ht="12.75" customHeight="1">
      <c r="A23" s="6">
        <v>4</v>
      </c>
      <c r="B23" s="7" t="s">
        <v>112</v>
      </c>
      <c r="C23" s="7" t="s">
        <v>83</v>
      </c>
      <c r="D23" s="8" t="s">
        <v>84</v>
      </c>
      <c r="E23" s="46" t="s">
        <v>29</v>
      </c>
      <c r="F23" s="48">
        <v>19339</v>
      </c>
      <c r="G23" s="9">
        <v>15123</v>
      </c>
      <c r="H23" s="33">
        <f t="shared" si="2"/>
        <v>0.2787806652119289</v>
      </c>
      <c r="I23" s="35">
        <v>16141</v>
      </c>
      <c r="J23" s="9">
        <v>16082</v>
      </c>
      <c r="K23" s="51">
        <f t="shared" si="3"/>
        <v>0.0036686979231439487</v>
      </c>
      <c r="L23" s="48">
        <v>1142</v>
      </c>
      <c r="M23" s="9">
        <v>1089</v>
      </c>
      <c r="N23" s="33">
        <f t="shared" si="4"/>
        <v>0.04866850321395777</v>
      </c>
      <c r="O23" s="54">
        <v>205</v>
      </c>
      <c r="P23" s="10">
        <v>211</v>
      </c>
      <c r="Q23" s="51">
        <f t="shared" si="8"/>
        <v>-0.028436018957345932</v>
      </c>
      <c r="R23" s="59">
        <f t="shared" si="1"/>
        <v>17488</v>
      </c>
      <c r="S23" s="10">
        <f t="shared" si="1"/>
        <v>17382</v>
      </c>
      <c r="T23" s="33">
        <f t="shared" si="6"/>
        <v>0.006098262570475299</v>
      </c>
      <c r="U23" s="57">
        <f t="shared" si="7"/>
        <v>0.9042866745953773</v>
      </c>
      <c r="V23" s="22">
        <v>1.1281635301752109</v>
      </c>
      <c r="W23" s="51">
        <f t="shared" si="5"/>
        <v>-0.1984436206203759</v>
      </c>
      <c r="X23" s="108"/>
      <c r="Y23" s="109"/>
      <c r="Z23" s="110"/>
      <c r="AA23" s="122"/>
    </row>
    <row r="24" spans="1:27" ht="12.75" customHeight="1">
      <c r="A24" s="6">
        <v>4</v>
      </c>
      <c r="B24" s="7" t="s">
        <v>116</v>
      </c>
      <c r="C24" s="7" t="s">
        <v>83</v>
      </c>
      <c r="D24" s="8" t="s">
        <v>84</v>
      </c>
      <c r="E24" s="46" t="s">
        <v>31</v>
      </c>
      <c r="F24" s="48">
        <v>7040</v>
      </c>
      <c r="G24" s="9">
        <v>5785</v>
      </c>
      <c r="H24" s="33">
        <f t="shared" si="2"/>
        <v>0.21694036300777864</v>
      </c>
      <c r="I24" s="35">
        <v>5265</v>
      </c>
      <c r="J24" s="9">
        <v>5295</v>
      </c>
      <c r="K24" s="51">
        <f t="shared" si="3"/>
        <v>-0.005665722379603388</v>
      </c>
      <c r="L24" s="48">
        <v>262</v>
      </c>
      <c r="M24" s="9">
        <v>278</v>
      </c>
      <c r="N24" s="33">
        <f t="shared" si="4"/>
        <v>-0.05755395683453235</v>
      </c>
      <c r="O24" s="54">
        <v>39</v>
      </c>
      <c r="P24" s="10">
        <v>38</v>
      </c>
      <c r="Q24" s="51">
        <f t="shared" si="8"/>
        <v>0.026315789473684292</v>
      </c>
      <c r="R24" s="59">
        <f t="shared" si="1"/>
        <v>5566</v>
      </c>
      <c r="S24" s="10">
        <f t="shared" si="1"/>
        <v>5611</v>
      </c>
      <c r="T24" s="33">
        <f t="shared" si="6"/>
        <v>-0.00801996079130285</v>
      </c>
      <c r="U24" s="57">
        <f t="shared" si="7"/>
        <v>0.790625</v>
      </c>
      <c r="V24" s="22">
        <v>0.9691934925579785</v>
      </c>
      <c r="W24" s="51">
        <f t="shared" si="5"/>
        <v>-0.1842444196428571</v>
      </c>
      <c r="X24" s="108"/>
      <c r="Y24" s="109"/>
      <c r="Z24" s="110"/>
      <c r="AA24" s="122"/>
    </row>
    <row r="25" spans="1:27" ht="12.75" customHeight="1">
      <c r="A25" s="6">
        <v>4</v>
      </c>
      <c r="B25" s="7" t="s">
        <v>117</v>
      </c>
      <c r="C25" s="7" t="s">
        <v>83</v>
      </c>
      <c r="D25" s="8" t="s">
        <v>84</v>
      </c>
      <c r="E25" s="46" t="s">
        <v>32</v>
      </c>
      <c r="F25" s="48">
        <v>7632</v>
      </c>
      <c r="G25" s="9">
        <v>9038</v>
      </c>
      <c r="H25" s="33">
        <f t="shared" si="2"/>
        <v>-0.15556539057313568</v>
      </c>
      <c r="I25" s="35">
        <v>6516</v>
      </c>
      <c r="J25" s="9">
        <v>6669</v>
      </c>
      <c r="K25" s="51">
        <f t="shared" si="3"/>
        <v>-0.022941970310391357</v>
      </c>
      <c r="L25" s="48">
        <v>444</v>
      </c>
      <c r="M25" s="9">
        <v>321</v>
      </c>
      <c r="N25" s="33">
        <f t="shared" si="4"/>
        <v>0.3831775700934579</v>
      </c>
      <c r="O25" s="54">
        <v>67</v>
      </c>
      <c r="P25" s="10">
        <v>70</v>
      </c>
      <c r="Q25" s="51">
        <f t="shared" si="8"/>
        <v>-0.042857142857142816</v>
      </c>
      <c r="R25" s="59">
        <f t="shared" si="1"/>
        <v>7027</v>
      </c>
      <c r="S25" s="10">
        <f t="shared" si="1"/>
        <v>7060</v>
      </c>
      <c r="T25" s="33">
        <f t="shared" si="6"/>
        <v>-0.004674220963172826</v>
      </c>
      <c r="U25" s="57">
        <f t="shared" si="7"/>
        <v>0.9207285115303984</v>
      </c>
      <c r="V25" s="22">
        <v>0.8098297824371548</v>
      </c>
      <c r="W25" s="51">
        <f t="shared" si="5"/>
        <v>0.13694078866733905</v>
      </c>
      <c r="X25" s="108"/>
      <c r="Y25" s="109"/>
      <c r="Z25" s="110"/>
      <c r="AA25" s="122"/>
    </row>
    <row r="26" spans="1:27" ht="12.75" customHeight="1">
      <c r="A26" s="6">
        <v>4</v>
      </c>
      <c r="B26" s="7" t="s">
        <v>119</v>
      </c>
      <c r="C26" s="7" t="s">
        <v>83</v>
      </c>
      <c r="D26" s="8" t="s">
        <v>84</v>
      </c>
      <c r="E26" s="46" t="s">
        <v>34</v>
      </c>
      <c r="F26" s="48">
        <v>115836</v>
      </c>
      <c r="G26" s="9">
        <v>151533</v>
      </c>
      <c r="H26" s="33">
        <f t="shared" si="2"/>
        <v>-0.2355724495654412</v>
      </c>
      <c r="I26" s="35">
        <v>96626</v>
      </c>
      <c r="J26" s="9">
        <v>94633</v>
      </c>
      <c r="K26" s="51">
        <f t="shared" si="3"/>
        <v>0.0210603066583539</v>
      </c>
      <c r="L26" s="48">
        <v>27547</v>
      </c>
      <c r="M26" s="9">
        <v>29343</v>
      </c>
      <c r="N26" s="33">
        <f t="shared" si="4"/>
        <v>-0.06120710220495518</v>
      </c>
      <c r="O26" s="54">
        <v>2334</v>
      </c>
      <c r="P26" s="10">
        <v>2330</v>
      </c>
      <c r="Q26" s="51">
        <f t="shared" si="8"/>
        <v>0.0017167381974247942</v>
      </c>
      <c r="R26" s="59">
        <f t="shared" si="1"/>
        <v>126507</v>
      </c>
      <c r="S26" s="10">
        <f t="shared" si="1"/>
        <v>126306</v>
      </c>
      <c r="T26" s="33">
        <f t="shared" si="6"/>
        <v>0.0015913733314332212</v>
      </c>
      <c r="U26" s="57">
        <f t="shared" si="7"/>
        <v>1</v>
      </c>
      <c r="V26" s="22">
        <v>0.8536460954140329</v>
      </c>
      <c r="W26" s="51">
        <f t="shared" si="5"/>
        <v>0.1714456440112726</v>
      </c>
      <c r="X26" s="108"/>
      <c r="Y26" s="109"/>
      <c r="Z26" s="110"/>
      <c r="AA26" s="122"/>
    </row>
    <row r="27" spans="1:27" ht="12.75" customHeight="1">
      <c r="A27" s="6">
        <v>4</v>
      </c>
      <c r="B27" s="7" t="s">
        <v>139</v>
      </c>
      <c r="C27" s="7" t="s">
        <v>83</v>
      </c>
      <c r="D27" s="8" t="s">
        <v>84</v>
      </c>
      <c r="E27" s="46" t="s">
        <v>53</v>
      </c>
      <c r="F27" s="48">
        <v>10058</v>
      </c>
      <c r="G27" s="9">
        <v>11715</v>
      </c>
      <c r="H27" s="33">
        <f t="shared" si="2"/>
        <v>-0.1414425949637217</v>
      </c>
      <c r="I27" s="35">
        <v>11261</v>
      </c>
      <c r="J27" s="9">
        <v>11247</v>
      </c>
      <c r="K27" s="51">
        <f t="shared" si="3"/>
        <v>0.001244776384813795</v>
      </c>
      <c r="L27" s="48">
        <v>409</v>
      </c>
      <c r="M27" s="9">
        <v>433</v>
      </c>
      <c r="N27" s="33">
        <f t="shared" si="4"/>
        <v>-0.05542725173210161</v>
      </c>
      <c r="O27" s="54">
        <v>73</v>
      </c>
      <c r="P27" s="10">
        <v>74</v>
      </c>
      <c r="Q27" s="51">
        <f t="shared" si="8"/>
        <v>-0.013513513513513487</v>
      </c>
      <c r="R27" s="59">
        <f t="shared" si="1"/>
        <v>11743</v>
      </c>
      <c r="S27" s="10">
        <f t="shared" si="1"/>
        <v>11754</v>
      </c>
      <c r="T27" s="33">
        <f t="shared" si="6"/>
        <v>-0.0009358516249787785</v>
      </c>
      <c r="U27" s="57">
        <f t="shared" si="7"/>
        <v>1</v>
      </c>
      <c r="V27" s="22">
        <v>1.0002514247401944</v>
      </c>
      <c r="W27" s="51">
        <f t="shared" si="5"/>
        <v>-0.00025136154168403646</v>
      </c>
      <c r="X27" s="108"/>
      <c r="Y27" s="109"/>
      <c r="Z27" s="110"/>
      <c r="AA27" s="122"/>
    </row>
    <row r="28" spans="1:27" ht="12.75" customHeight="1">
      <c r="A28" s="6">
        <v>4</v>
      </c>
      <c r="B28" s="7" t="s">
        <v>142</v>
      </c>
      <c r="C28" s="7" t="s">
        <v>83</v>
      </c>
      <c r="D28" s="8" t="s">
        <v>84</v>
      </c>
      <c r="E28" s="46" t="s">
        <v>55</v>
      </c>
      <c r="F28" s="48">
        <v>8365</v>
      </c>
      <c r="G28" s="9">
        <v>8113</v>
      </c>
      <c r="H28" s="33">
        <f t="shared" si="2"/>
        <v>0.03106125970664375</v>
      </c>
      <c r="I28" s="35">
        <v>7222</v>
      </c>
      <c r="J28" s="9">
        <v>7306</v>
      </c>
      <c r="K28" s="51">
        <f t="shared" si="3"/>
        <v>-0.011497399397755292</v>
      </c>
      <c r="L28" s="48">
        <v>439</v>
      </c>
      <c r="M28" s="9">
        <v>489</v>
      </c>
      <c r="N28" s="33">
        <f t="shared" si="4"/>
        <v>-0.10224948875255624</v>
      </c>
      <c r="O28" s="54">
        <v>125</v>
      </c>
      <c r="P28" s="10">
        <v>113</v>
      </c>
      <c r="Q28" s="51">
        <f t="shared" si="8"/>
        <v>0.10619469026548667</v>
      </c>
      <c r="R28" s="59">
        <f t="shared" si="1"/>
        <v>7786</v>
      </c>
      <c r="S28" s="10">
        <f t="shared" si="1"/>
        <v>7908</v>
      </c>
      <c r="T28" s="33">
        <f t="shared" si="6"/>
        <v>-0.015427415275670153</v>
      </c>
      <c r="U28" s="57">
        <f t="shared" si="7"/>
        <v>0.9307830245068739</v>
      </c>
      <c r="V28" s="22">
        <v>0.9706986317956169</v>
      </c>
      <c r="W28" s="51">
        <f t="shared" si="5"/>
        <v>-0.041120494024913135</v>
      </c>
      <c r="X28" s="108"/>
      <c r="Y28" s="109"/>
      <c r="Z28" s="110"/>
      <c r="AA28" s="122"/>
    </row>
    <row r="29" spans="1:27" ht="12.75" customHeight="1" thickBot="1">
      <c r="A29" s="11">
        <v>4</v>
      </c>
      <c r="B29" s="12" t="s">
        <v>143</v>
      </c>
      <c r="C29" s="12" t="s">
        <v>83</v>
      </c>
      <c r="D29" s="13" t="s">
        <v>84</v>
      </c>
      <c r="E29" s="47" t="s">
        <v>56</v>
      </c>
      <c r="F29" s="49">
        <v>17219</v>
      </c>
      <c r="G29" s="14">
        <v>19675</v>
      </c>
      <c r="H29" s="34">
        <f t="shared" si="2"/>
        <v>-0.12482846251588309</v>
      </c>
      <c r="I29" s="36">
        <v>15928</v>
      </c>
      <c r="J29" s="14">
        <v>15848</v>
      </c>
      <c r="K29" s="52">
        <f t="shared" si="3"/>
        <v>0.005047955577990981</v>
      </c>
      <c r="L29" s="49">
        <v>859</v>
      </c>
      <c r="M29" s="14">
        <v>982</v>
      </c>
      <c r="N29" s="34">
        <f t="shared" si="4"/>
        <v>-0.1252545824847251</v>
      </c>
      <c r="O29" s="55">
        <v>81</v>
      </c>
      <c r="P29" s="15">
        <v>80</v>
      </c>
      <c r="Q29" s="52">
        <f t="shared" si="8"/>
        <v>0.012499999999999956</v>
      </c>
      <c r="R29" s="60">
        <f t="shared" si="1"/>
        <v>16868</v>
      </c>
      <c r="S29" s="15">
        <f t="shared" si="1"/>
        <v>16910</v>
      </c>
      <c r="T29" s="34">
        <f t="shared" si="6"/>
        <v>-0.0024837374334713003</v>
      </c>
      <c r="U29" s="58">
        <f t="shared" si="7"/>
        <v>0.9796155409721818</v>
      </c>
      <c r="V29" s="24">
        <v>0.8685799058727236</v>
      </c>
      <c r="W29" s="52">
        <f t="shared" si="5"/>
        <v>0.12783583220002415</v>
      </c>
      <c r="X29" s="111"/>
      <c r="Y29" s="112"/>
      <c r="Z29" s="113"/>
      <c r="AA29" s="122"/>
    </row>
    <row r="30" spans="1:27" ht="12.75" customHeight="1">
      <c r="A30" s="37">
        <v>5</v>
      </c>
      <c r="B30" s="38" t="s">
        <v>105</v>
      </c>
      <c r="C30" s="38" t="s">
        <v>106</v>
      </c>
      <c r="D30" s="39" t="s">
        <v>107</v>
      </c>
      <c r="E30" s="45" t="s">
        <v>24</v>
      </c>
      <c r="F30" s="75">
        <v>7442</v>
      </c>
      <c r="G30" s="41">
        <v>6355</v>
      </c>
      <c r="H30" s="44">
        <f t="shared" si="2"/>
        <v>0.17104642014162086</v>
      </c>
      <c r="I30" s="40">
        <v>5458</v>
      </c>
      <c r="J30" s="41">
        <v>5566</v>
      </c>
      <c r="K30" s="50">
        <f t="shared" si="3"/>
        <v>-0.019403521379805944</v>
      </c>
      <c r="L30" s="75">
        <v>242</v>
      </c>
      <c r="M30" s="41">
        <v>210</v>
      </c>
      <c r="N30" s="44">
        <f t="shared" si="4"/>
        <v>0.15238095238095228</v>
      </c>
      <c r="O30" s="53">
        <v>24</v>
      </c>
      <c r="P30" s="42">
        <v>23</v>
      </c>
      <c r="Q30" s="50">
        <v>0</v>
      </c>
      <c r="R30" s="76">
        <f t="shared" si="1"/>
        <v>5724</v>
      </c>
      <c r="S30" s="42">
        <f t="shared" si="1"/>
        <v>5799</v>
      </c>
      <c r="T30" s="44">
        <f t="shared" si="6"/>
        <v>-0.012933264355923457</v>
      </c>
      <c r="U30" s="56">
        <f t="shared" si="7"/>
        <v>0.7691480784735286</v>
      </c>
      <c r="V30" s="43">
        <v>0.9038880248833593</v>
      </c>
      <c r="W30" s="50">
        <f t="shared" si="5"/>
        <v>-0.14906707766951333</v>
      </c>
      <c r="X30" s="105">
        <f>SUM(U30:U33)/4</f>
        <v>0.8262694300407191</v>
      </c>
      <c r="Y30" s="106">
        <f>SUM(V30:V33)/4</f>
        <v>0.7788424302396543</v>
      </c>
      <c r="Z30" s="107">
        <f>(X30/Y30)-1</f>
        <v>0.060894216801299805</v>
      </c>
      <c r="AA30" s="122"/>
    </row>
    <row r="31" spans="1:27" ht="12.75" customHeight="1">
      <c r="A31" s="6">
        <v>5</v>
      </c>
      <c r="B31" s="7" t="s">
        <v>110</v>
      </c>
      <c r="C31" s="7" t="s">
        <v>106</v>
      </c>
      <c r="D31" s="8" t="s">
        <v>107</v>
      </c>
      <c r="E31" s="46" t="s">
        <v>27</v>
      </c>
      <c r="F31" s="48">
        <v>13809</v>
      </c>
      <c r="G31" s="9">
        <v>11531</v>
      </c>
      <c r="H31" s="33">
        <f t="shared" si="2"/>
        <v>0.19755441852397881</v>
      </c>
      <c r="I31" s="35">
        <v>11650</v>
      </c>
      <c r="J31" s="9">
        <v>11532</v>
      </c>
      <c r="K31" s="51">
        <f t="shared" si="3"/>
        <v>0.010232396808879551</v>
      </c>
      <c r="L31" s="48">
        <v>565</v>
      </c>
      <c r="M31" s="9">
        <v>508</v>
      </c>
      <c r="N31" s="33">
        <f t="shared" si="4"/>
        <v>0.11220472440944884</v>
      </c>
      <c r="O31" s="54">
        <v>291</v>
      </c>
      <c r="P31" s="10">
        <v>290</v>
      </c>
      <c r="Q31" s="51">
        <f aca="true" t="shared" si="9" ref="Q31:Q66">(O31/P31)-1</f>
        <v>0.0034482758620688614</v>
      </c>
      <c r="R31" s="59">
        <f t="shared" si="1"/>
        <v>12506</v>
      </c>
      <c r="S31" s="10">
        <f t="shared" si="1"/>
        <v>12330</v>
      </c>
      <c r="T31" s="33">
        <f t="shared" si="6"/>
        <v>0.014274128142741205</v>
      </c>
      <c r="U31" s="57">
        <f t="shared" si="7"/>
        <v>0.9056412484611486</v>
      </c>
      <c r="V31" s="22">
        <v>1.0604991177212</v>
      </c>
      <c r="W31" s="51">
        <f t="shared" si="5"/>
        <v>-0.14602357198826332</v>
      </c>
      <c r="X31" s="108"/>
      <c r="Y31" s="109"/>
      <c r="Z31" s="110"/>
      <c r="AA31" s="122"/>
    </row>
    <row r="32" spans="1:27" ht="12.75" customHeight="1">
      <c r="A32" s="6">
        <v>5</v>
      </c>
      <c r="B32" s="7" t="s">
        <v>122</v>
      </c>
      <c r="C32" s="7" t="s">
        <v>106</v>
      </c>
      <c r="D32" s="8" t="s">
        <v>107</v>
      </c>
      <c r="E32" s="46" t="s">
        <v>38</v>
      </c>
      <c r="F32" s="48">
        <v>6470</v>
      </c>
      <c r="G32" s="9">
        <v>5476</v>
      </c>
      <c r="H32" s="33">
        <f t="shared" si="2"/>
        <v>0.18151935719503287</v>
      </c>
      <c r="I32" s="35">
        <v>4012</v>
      </c>
      <c r="J32" s="9">
        <v>3974</v>
      </c>
      <c r="K32" s="51">
        <f t="shared" si="3"/>
        <v>0.009562154001006462</v>
      </c>
      <c r="L32" s="48">
        <v>212</v>
      </c>
      <c r="M32" s="9">
        <v>191</v>
      </c>
      <c r="N32" s="33">
        <f t="shared" si="4"/>
        <v>0.10994764397905765</v>
      </c>
      <c r="O32" s="54">
        <v>62</v>
      </c>
      <c r="P32" s="10">
        <v>65</v>
      </c>
      <c r="Q32" s="51">
        <f t="shared" si="9"/>
        <v>-0.0461538461538461</v>
      </c>
      <c r="R32" s="59">
        <f t="shared" si="1"/>
        <v>4286</v>
      </c>
      <c r="S32" s="10">
        <f t="shared" si="1"/>
        <v>4230</v>
      </c>
      <c r="T32" s="33">
        <f t="shared" si="6"/>
        <v>0.013238770685579215</v>
      </c>
      <c r="U32" s="57">
        <f t="shared" si="7"/>
        <v>0.6624420401854714</v>
      </c>
      <c r="V32" s="22">
        <v>0.7110481586402266</v>
      </c>
      <c r="W32" s="51">
        <f t="shared" si="5"/>
        <v>-0.06835840563557216</v>
      </c>
      <c r="X32" s="108"/>
      <c r="Y32" s="109"/>
      <c r="Z32" s="110"/>
      <c r="AA32" s="122"/>
    </row>
    <row r="33" spans="1:27" ht="12.75" customHeight="1" thickBot="1">
      <c r="A33" s="85">
        <v>5</v>
      </c>
      <c r="B33" s="86" t="s">
        <v>127</v>
      </c>
      <c r="C33" s="86" t="s">
        <v>106</v>
      </c>
      <c r="D33" s="87" t="s">
        <v>107</v>
      </c>
      <c r="E33" s="88" t="s">
        <v>43</v>
      </c>
      <c r="F33" s="89">
        <v>9268</v>
      </c>
      <c r="G33" s="90">
        <v>20865</v>
      </c>
      <c r="H33" s="91">
        <f t="shared" si="2"/>
        <v>-0.5558111670261203</v>
      </c>
      <c r="I33" s="92">
        <v>8451</v>
      </c>
      <c r="J33" s="90">
        <v>8292</v>
      </c>
      <c r="K33" s="93">
        <f t="shared" si="3"/>
        <v>0.01917510853835025</v>
      </c>
      <c r="L33" s="89">
        <v>368</v>
      </c>
      <c r="M33" s="90">
        <v>413</v>
      </c>
      <c r="N33" s="91">
        <f t="shared" si="4"/>
        <v>-0.10895883777239712</v>
      </c>
      <c r="O33" s="94">
        <v>151</v>
      </c>
      <c r="P33" s="95">
        <v>155</v>
      </c>
      <c r="Q33" s="93">
        <f t="shared" si="9"/>
        <v>-0.02580645161290318</v>
      </c>
      <c r="R33" s="96">
        <f t="shared" si="1"/>
        <v>8970</v>
      </c>
      <c r="S33" s="95">
        <f t="shared" si="1"/>
        <v>8860</v>
      </c>
      <c r="T33" s="91">
        <f t="shared" si="6"/>
        <v>0.01241534988713311</v>
      </c>
      <c r="U33" s="97">
        <f t="shared" si="7"/>
        <v>0.9678463530427277</v>
      </c>
      <c r="V33" s="98">
        <v>0.43993441971383146</v>
      </c>
      <c r="W33" s="93">
        <f t="shared" si="5"/>
        <v>1.1999787006260898</v>
      </c>
      <c r="X33" s="111"/>
      <c r="Y33" s="112"/>
      <c r="Z33" s="113"/>
      <c r="AA33" s="122"/>
    </row>
    <row r="34" spans="1:27" ht="12.75" customHeight="1">
      <c r="A34" s="1">
        <v>6</v>
      </c>
      <c r="B34" s="2" t="s">
        <v>87</v>
      </c>
      <c r="C34" s="2" t="s">
        <v>3</v>
      </c>
      <c r="D34" s="3" t="s">
        <v>88</v>
      </c>
      <c r="E34" s="77" t="s">
        <v>8</v>
      </c>
      <c r="F34" s="78">
        <v>8420</v>
      </c>
      <c r="G34" s="4">
        <v>7580</v>
      </c>
      <c r="H34" s="79">
        <f t="shared" si="2"/>
        <v>0.1108179419525066</v>
      </c>
      <c r="I34" s="80">
        <v>6049</v>
      </c>
      <c r="J34" s="4">
        <v>6042</v>
      </c>
      <c r="K34" s="81">
        <f t="shared" si="3"/>
        <v>0.0011585567692817822</v>
      </c>
      <c r="L34" s="78">
        <v>233</v>
      </c>
      <c r="M34" s="4">
        <v>309</v>
      </c>
      <c r="N34" s="79">
        <f t="shared" si="4"/>
        <v>-0.24595469255663427</v>
      </c>
      <c r="O34" s="82">
        <v>55</v>
      </c>
      <c r="P34" s="5">
        <v>56</v>
      </c>
      <c r="Q34" s="81">
        <f t="shared" si="9"/>
        <v>-0.017857142857142905</v>
      </c>
      <c r="R34" s="83">
        <f t="shared" si="1"/>
        <v>6337</v>
      </c>
      <c r="S34" s="5">
        <f t="shared" si="1"/>
        <v>6407</v>
      </c>
      <c r="T34" s="79">
        <f t="shared" si="6"/>
        <v>-0.01092555017949115</v>
      </c>
      <c r="U34" s="84">
        <f t="shared" si="7"/>
        <v>0.7526128266033254</v>
      </c>
      <c r="V34" s="23">
        <v>0.8723235527359239</v>
      </c>
      <c r="W34" s="81">
        <f t="shared" si="5"/>
        <v>-0.13723202332109696</v>
      </c>
      <c r="X34" s="105">
        <f>SUM(U34:U38)/5</f>
        <v>0.8537110620410445</v>
      </c>
      <c r="Y34" s="106">
        <f>SUM(V34:V38)/5</f>
        <v>0.8809645162799379</v>
      </c>
      <c r="Z34" s="107">
        <f>(X34/Y34)-1</f>
        <v>-0.03093592731064465</v>
      </c>
      <c r="AA34" s="122"/>
    </row>
    <row r="35" spans="1:27" ht="12.75" customHeight="1">
      <c r="A35" s="6">
        <v>6</v>
      </c>
      <c r="B35" s="7" t="s">
        <v>92</v>
      </c>
      <c r="C35" s="7" t="s">
        <v>3</v>
      </c>
      <c r="D35" s="8" t="s">
        <v>88</v>
      </c>
      <c r="E35" s="46" t="s">
        <v>13</v>
      </c>
      <c r="F35" s="48">
        <v>23910</v>
      </c>
      <c r="G35" s="9">
        <v>26229</v>
      </c>
      <c r="H35" s="33">
        <f t="shared" si="2"/>
        <v>-0.08841358801326771</v>
      </c>
      <c r="I35" s="35">
        <v>18200</v>
      </c>
      <c r="J35" s="9">
        <v>18216</v>
      </c>
      <c r="K35" s="51">
        <f t="shared" si="3"/>
        <v>-0.0008783487044357052</v>
      </c>
      <c r="L35" s="48">
        <v>832</v>
      </c>
      <c r="M35" s="9">
        <v>896</v>
      </c>
      <c r="N35" s="33">
        <f t="shared" si="4"/>
        <v>-0.0714285714285714</v>
      </c>
      <c r="O35" s="54">
        <v>183</v>
      </c>
      <c r="P35" s="10">
        <v>183</v>
      </c>
      <c r="Q35" s="51">
        <f t="shared" si="9"/>
        <v>0</v>
      </c>
      <c r="R35" s="59">
        <f aca="true" t="shared" si="10" ref="R35:S66">I35+L35+O35</f>
        <v>19215</v>
      </c>
      <c r="S35" s="10">
        <f t="shared" si="10"/>
        <v>19295</v>
      </c>
      <c r="T35" s="33">
        <f t="shared" si="6"/>
        <v>-0.0041461518528116414</v>
      </c>
      <c r="U35" s="57">
        <f t="shared" si="7"/>
        <v>0.8036386449184442</v>
      </c>
      <c r="V35" s="22">
        <v>0.7610805753713016</v>
      </c>
      <c r="W35" s="51">
        <f t="shared" si="5"/>
        <v>0.055917955239338735</v>
      </c>
      <c r="X35" s="108"/>
      <c r="Y35" s="109"/>
      <c r="Z35" s="110"/>
      <c r="AA35" s="122"/>
    </row>
    <row r="36" spans="1:27" ht="12.75" customHeight="1">
      <c r="A36" s="6">
        <v>6</v>
      </c>
      <c r="B36" s="7" t="s">
        <v>124</v>
      </c>
      <c r="C36" s="7" t="s">
        <v>3</v>
      </c>
      <c r="D36" s="8" t="s">
        <v>88</v>
      </c>
      <c r="E36" s="46" t="s">
        <v>40</v>
      </c>
      <c r="F36" s="48">
        <v>31751</v>
      </c>
      <c r="G36" s="9">
        <v>25270</v>
      </c>
      <c r="H36" s="33">
        <f t="shared" si="2"/>
        <v>0.2564701226751087</v>
      </c>
      <c r="I36" s="35">
        <v>26171</v>
      </c>
      <c r="J36" s="9">
        <v>25838</v>
      </c>
      <c r="K36" s="51">
        <f t="shared" si="3"/>
        <v>0.01288799442681321</v>
      </c>
      <c r="L36" s="48">
        <v>3763</v>
      </c>
      <c r="M36" s="9">
        <v>4020</v>
      </c>
      <c r="N36" s="33">
        <f t="shared" si="4"/>
        <v>-0.06393034825870647</v>
      </c>
      <c r="O36" s="54">
        <v>581</v>
      </c>
      <c r="P36" s="10">
        <v>583</v>
      </c>
      <c r="Q36" s="51">
        <f t="shared" si="9"/>
        <v>-0.0034305317324184736</v>
      </c>
      <c r="R36" s="59">
        <f t="shared" si="10"/>
        <v>30515</v>
      </c>
      <c r="S36" s="10">
        <f t="shared" si="10"/>
        <v>30441</v>
      </c>
      <c r="T36" s="33">
        <f t="shared" si="6"/>
        <v>0.0024309319667552565</v>
      </c>
      <c r="U36" s="57">
        <f t="shared" si="7"/>
        <v>0.961072092217568</v>
      </c>
      <c r="V36" s="22">
        <v>1.1685935614465335</v>
      </c>
      <c r="W36" s="51">
        <f t="shared" si="5"/>
        <v>-0.17758224593680527</v>
      </c>
      <c r="X36" s="108"/>
      <c r="Y36" s="109"/>
      <c r="Z36" s="110"/>
      <c r="AA36" s="122"/>
    </row>
    <row r="37" spans="1:27" ht="12.75" customHeight="1">
      <c r="A37" s="6">
        <v>6</v>
      </c>
      <c r="B37" s="7" t="s">
        <v>149</v>
      </c>
      <c r="C37" s="7" t="s">
        <v>3</v>
      </c>
      <c r="D37" s="8" t="s">
        <v>88</v>
      </c>
      <c r="E37" s="46" t="s">
        <v>62</v>
      </c>
      <c r="F37" s="48">
        <v>18399</v>
      </c>
      <c r="G37" s="9">
        <v>20403</v>
      </c>
      <c r="H37" s="33">
        <f t="shared" si="2"/>
        <v>-0.09822084987501833</v>
      </c>
      <c r="I37" s="35">
        <v>14545</v>
      </c>
      <c r="J37" s="9">
        <v>14524</v>
      </c>
      <c r="K37" s="51">
        <f t="shared" si="3"/>
        <v>0.0014458826769485622</v>
      </c>
      <c r="L37" s="48">
        <v>483</v>
      </c>
      <c r="M37" s="9">
        <v>530</v>
      </c>
      <c r="N37" s="33">
        <f t="shared" si="4"/>
        <v>-0.08867924528301885</v>
      </c>
      <c r="O37" s="54">
        <v>159</v>
      </c>
      <c r="P37" s="10">
        <v>162</v>
      </c>
      <c r="Q37" s="51">
        <f t="shared" si="9"/>
        <v>-0.01851851851851849</v>
      </c>
      <c r="R37" s="59">
        <f t="shared" si="10"/>
        <v>15187</v>
      </c>
      <c r="S37" s="10">
        <f t="shared" si="10"/>
        <v>15216</v>
      </c>
      <c r="T37" s="33">
        <f t="shared" si="6"/>
        <v>-0.0019058885383806956</v>
      </c>
      <c r="U37" s="57">
        <f t="shared" si="7"/>
        <v>0.8254252948529811</v>
      </c>
      <c r="V37" s="22">
        <v>0.7763438725368541</v>
      </c>
      <c r="W37" s="51">
        <f t="shared" si="5"/>
        <v>0.06322124003599572</v>
      </c>
      <c r="X37" s="108"/>
      <c r="Y37" s="109"/>
      <c r="Z37" s="110"/>
      <c r="AA37" s="122"/>
    </row>
    <row r="38" spans="1:27" ht="12.75" customHeight="1" thickBot="1">
      <c r="A38" s="11">
        <v>6</v>
      </c>
      <c r="B38" s="12" t="s">
        <v>151</v>
      </c>
      <c r="C38" s="12" t="s">
        <v>3</v>
      </c>
      <c r="D38" s="13" t="s">
        <v>88</v>
      </c>
      <c r="E38" s="47" t="s">
        <v>64</v>
      </c>
      <c r="F38" s="49">
        <v>6820</v>
      </c>
      <c r="G38" s="14">
        <v>7689</v>
      </c>
      <c r="H38" s="34">
        <f t="shared" si="2"/>
        <v>-0.11301859799713876</v>
      </c>
      <c r="I38" s="36">
        <v>5981</v>
      </c>
      <c r="J38" s="14">
        <v>6035</v>
      </c>
      <c r="K38" s="52">
        <f t="shared" si="3"/>
        <v>-0.008947804473902199</v>
      </c>
      <c r="L38" s="49">
        <v>273</v>
      </c>
      <c r="M38" s="14">
        <v>208</v>
      </c>
      <c r="N38" s="34">
        <f t="shared" si="4"/>
        <v>0.3125</v>
      </c>
      <c r="O38" s="55">
        <v>60</v>
      </c>
      <c r="P38" s="15">
        <v>62</v>
      </c>
      <c r="Q38" s="52">
        <f t="shared" si="9"/>
        <v>-0.032258064516129004</v>
      </c>
      <c r="R38" s="60">
        <f t="shared" si="10"/>
        <v>6314</v>
      </c>
      <c r="S38" s="15">
        <f t="shared" si="10"/>
        <v>6305</v>
      </c>
      <c r="T38" s="34">
        <f t="shared" si="6"/>
        <v>0.0014274385408405976</v>
      </c>
      <c r="U38" s="58">
        <f t="shared" si="7"/>
        <v>0.9258064516129032</v>
      </c>
      <c r="V38" s="24">
        <v>0.8264810193090766</v>
      </c>
      <c r="W38" s="52">
        <f t="shared" si="5"/>
        <v>0.12017872157168341</v>
      </c>
      <c r="X38" s="111"/>
      <c r="Y38" s="112"/>
      <c r="Z38" s="113"/>
      <c r="AA38" s="122"/>
    </row>
    <row r="39" spans="1:27" ht="12.75" customHeight="1">
      <c r="A39" s="37">
        <v>7</v>
      </c>
      <c r="B39" s="38" t="s">
        <v>85</v>
      </c>
      <c r="C39" s="38" t="s">
        <v>6</v>
      </c>
      <c r="D39" s="39" t="s">
        <v>86</v>
      </c>
      <c r="E39" s="45" t="s">
        <v>7</v>
      </c>
      <c r="F39" s="75">
        <v>8603</v>
      </c>
      <c r="G39" s="41">
        <v>6411</v>
      </c>
      <c r="H39" s="44">
        <f t="shared" si="2"/>
        <v>0.3419123381687723</v>
      </c>
      <c r="I39" s="40">
        <v>6375</v>
      </c>
      <c r="J39" s="41">
        <v>6457</v>
      </c>
      <c r="K39" s="50">
        <f t="shared" si="3"/>
        <v>-0.012699396004336339</v>
      </c>
      <c r="L39" s="75">
        <v>367</v>
      </c>
      <c r="M39" s="41">
        <v>397</v>
      </c>
      <c r="N39" s="44">
        <f t="shared" si="4"/>
        <v>-0.07556675062972296</v>
      </c>
      <c r="O39" s="53">
        <v>137</v>
      </c>
      <c r="P39" s="42">
        <v>139</v>
      </c>
      <c r="Q39" s="50">
        <f t="shared" si="9"/>
        <v>-0.014388489208633115</v>
      </c>
      <c r="R39" s="76">
        <f t="shared" si="10"/>
        <v>6879</v>
      </c>
      <c r="S39" s="42">
        <f t="shared" si="10"/>
        <v>6993</v>
      </c>
      <c r="T39" s="44">
        <f t="shared" si="6"/>
        <v>-0.01630201630201633</v>
      </c>
      <c r="U39" s="56">
        <f t="shared" si="7"/>
        <v>0.7996047890270835</v>
      </c>
      <c r="V39" s="43">
        <v>1.079614529280949</v>
      </c>
      <c r="W39" s="50">
        <f t="shared" si="5"/>
        <v>-0.25936084839499063</v>
      </c>
      <c r="X39" s="105">
        <f>SUM(U39:U42)/4</f>
        <v>0.8135605911111554</v>
      </c>
      <c r="Y39" s="106">
        <f>SUM(V39:V42)/4</f>
        <v>0.9241349613328034</v>
      </c>
      <c r="Z39" s="107">
        <f>(X39/Y39)-1</f>
        <v>-0.1196517552611317</v>
      </c>
      <c r="AA39" s="122"/>
    </row>
    <row r="40" spans="1:27" ht="12.75" customHeight="1">
      <c r="A40" s="6">
        <v>7</v>
      </c>
      <c r="B40" s="7" t="s">
        <v>94</v>
      </c>
      <c r="C40" s="7" t="s">
        <v>6</v>
      </c>
      <c r="D40" s="8" t="s">
        <v>86</v>
      </c>
      <c r="E40" s="46" t="s">
        <v>15</v>
      </c>
      <c r="F40" s="48">
        <v>13738</v>
      </c>
      <c r="G40" s="9">
        <v>8996</v>
      </c>
      <c r="H40" s="33">
        <f t="shared" si="2"/>
        <v>0.5271231658514897</v>
      </c>
      <c r="I40" s="35">
        <v>8235</v>
      </c>
      <c r="J40" s="9">
        <v>8208</v>
      </c>
      <c r="K40" s="51">
        <f t="shared" si="3"/>
        <v>0.00328947368421062</v>
      </c>
      <c r="L40" s="48">
        <v>395</v>
      </c>
      <c r="M40" s="9">
        <v>415</v>
      </c>
      <c r="N40" s="33">
        <f t="shared" si="4"/>
        <v>-0.048192771084337394</v>
      </c>
      <c r="O40" s="54">
        <v>146</v>
      </c>
      <c r="P40" s="10">
        <v>152</v>
      </c>
      <c r="Q40" s="51">
        <f t="shared" si="9"/>
        <v>-0.03947368421052633</v>
      </c>
      <c r="R40" s="59">
        <f t="shared" si="10"/>
        <v>8776</v>
      </c>
      <c r="S40" s="10">
        <f t="shared" si="10"/>
        <v>8775</v>
      </c>
      <c r="T40" s="33">
        <f t="shared" si="6"/>
        <v>0.00011396011396014316</v>
      </c>
      <c r="U40" s="57">
        <f t="shared" si="7"/>
        <v>0.6388120541563547</v>
      </c>
      <c r="V40" s="22">
        <v>0.9745679817411151</v>
      </c>
      <c r="W40" s="51">
        <f t="shared" si="5"/>
        <v>-0.3445177082310005</v>
      </c>
      <c r="X40" s="108"/>
      <c r="Y40" s="109"/>
      <c r="Z40" s="110"/>
      <c r="AA40" s="122"/>
    </row>
    <row r="41" spans="1:27" ht="12.75" customHeight="1">
      <c r="A41" s="6">
        <v>7</v>
      </c>
      <c r="B41" s="7" t="s">
        <v>126</v>
      </c>
      <c r="C41" s="7" t="s">
        <v>6</v>
      </c>
      <c r="D41" s="8" t="s">
        <v>86</v>
      </c>
      <c r="E41" s="46" t="s">
        <v>42</v>
      </c>
      <c r="F41" s="48">
        <v>10012</v>
      </c>
      <c r="G41" s="9">
        <v>9358</v>
      </c>
      <c r="H41" s="33">
        <f t="shared" si="2"/>
        <v>0.06988672793331907</v>
      </c>
      <c r="I41" s="35">
        <v>8398</v>
      </c>
      <c r="J41" s="9">
        <v>8415</v>
      </c>
      <c r="K41" s="51">
        <f t="shared" si="3"/>
        <v>-0.002020202020202033</v>
      </c>
      <c r="L41" s="48">
        <v>324</v>
      </c>
      <c r="M41" s="9">
        <v>294</v>
      </c>
      <c r="N41" s="33">
        <f t="shared" si="4"/>
        <v>0.1020408163265305</v>
      </c>
      <c r="O41" s="54">
        <v>152</v>
      </c>
      <c r="P41" s="10">
        <v>157</v>
      </c>
      <c r="Q41" s="51">
        <f t="shared" si="9"/>
        <v>-0.031847133757961776</v>
      </c>
      <c r="R41" s="59">
        <f t="shared" si="10"/>
        <v>8874</v>
      </c>
      <c r="S41" s="10">
        <f t="shared" si="10"/>
        <v>8866</v>
      </c>
      <c r="T41" s="33">
        <f t="shared" si="6"/>
        <v>0.0009023234829685922</v>
      </c>
      <c r="U41" s="57">
        <f t="shared" si="7"/>
        <v>0.8863363963244107</v>
      </c>
      <c r="V41" s="22">
        <v>0.9314362305392309</v>
      </c>
      <c r="W41" s="51">
        <f t="shared" si="5"/>
        <v>-0.04841966925498564</v>
      </c>
      <c r="X41" s="108"/>
      <c r="Y41" s="109"/>
      <c r="Z41" s="110"/>
      <c r="AA41" s="122"/>
    </row>
    <row r="42" spans="1:27" ht="12.75" customHeight="1" thickBot="1">
      <c r="A42" s="85">
        <v>7</v>
      </c>
      <c r="B42" s="86" t="s">
        <v>147</v>
      </c>
      <c r="C42" s="86" t="s">
        <v>6</v>
      </c>
      <c r="D42" s="87" t="s">
        <v>86</v>
      </c>
      <c r="E42" s="88" t="s">
        <v>60</v>
      </c>
      <c r="F42" s="89">
        <v>19770</v>
      </c>
      <c r="G42" s="90">
        <v>25759</v>
      </c>
      <c r="H42" s="91">
        <f t="shared" si="2"/>
        <v>-0.23250126169494156</v>
      </c>
      <c r="I42" s="92">
        <v>16806</v>
      </c>
      <c r="J42" s="90">
        <v>16603</v>
      </c>
      <c r="K42" s="93">
        <f t="shared" si="3"/>
        <v>0.012226706016984945</v>
      </c>
      <c r="L42" s="89">
        <v>1175</v>
      </c>
      <c r="M42" s="90">
        <v>1198</v>
      </c>
      <c r="N42" s="91">
        <f t="shared" si="4"/>
        <v>-0.019198664440734592</v>
      </c>
      <c r="O42" s="94">
        <v>395</v>
      </c>
      <c r="P42" s="95">
        <v>397</v>
      </c>
      <c r="Q42" s="93">
        <f t="shared" si="9"/>
        <v>-0.005037783375314908</v>
      </c>
      <c r="R42" s="96">
        <f t="shared" si="10"/>
        <v>18376</v>
      </c>
      <c r="S42" s="95">
        <f t="shared" si="10"/>
        <v>18198</v>
      </c>
      <c r="T42" s="91">
        <f t="shared" si="6"/>
        <v>0.009781294647763561</v>
      </c>
      <c r="U42" s="97">
        <f t="shared" si="7"/>
        <v>0.9294891249367729</v>
      </c>
      <c r="V42" s="98">
        <v>0.7109211037699183</v>
      </c>
      <c r="W42" s="93">
        <f t="shared" si="5"/>
        <v>0.3074434279807112</v>
      </c>
      <c r="X42" s="111"/>
      <c r="Y42" s="112"/>
      <c r="Z42" s="113"/>
      <c r="AA42" s="122"/>
    </row>
    <row r="43" spans="1:27" ht="12.75" customHeight="1">
      <c r="A43" s="1">
        <v>8</v>
      </c>
      <c r="B43" s="2" t="s">
        <v>135</v>
      </c>
      <c r="C43" s="2" t="s">
        <v>136</v>
      </c>
      <c r="D43" s="3" t="s">
        <v>137</v>
      </c>
      <c r="E43" s="77" t="s">
        <v>51</v>
      </c>
      <c r="F43" s="78">
        <v>14158</v>
      </c>
      <c r="G43" s="4">
        <v>16960</v>
      </c>
      <c r="H43" s="79">
        <f t="shared" si="2"/>
        <v>-0.16521226415094337</v>
      </c>
      <c r="I43" s="80">
        <v>6146</v>
      </c>
      <c r="J43" s="4">
        <v>5932</v>
      </c>
      <c r="K43" s="81">
        <f t="shared" si="3"/>
        <v>0.036075522589345876</v>
      </c>
      <c r="L43" s="78">
        <v>134</v>
      </c>
      <c r="M43" s="4">
        <v>92</v>
      </c>
      <c r="N43" s="79">
        <f t="shared" si="4"/>
        <v>0.4565217391304348</v>
      </c>
      <c r="O43" s="82">
        <v>128</v>
      </c>
      <c r="P43" s="5">
        <v>128</v>
      </c>
      <c r="Q43" s="81">
        <f t="shared" si="9"/>
        <v>0</v>
      </c>
      <c r="R43" s="83">
        <f t="shared" si="10"/>
        <v>6408</v>
      </c>
      <c r="S43" s="5">
        <f t="shared" si="10"/>
        <v>6152</v>
      </c>
      <c r="T43" s="79">
        <f t="shared" si="6"/>
        <v>0.041612483745123496</v>
      </c>
      <c r="U43" s="84">
        <f t="shared" si="7"/>
        <v>0.4526063003249046</v>
      </c>
      <c r="V43" s="23">
        <v>0.39530516431924884</v>
      </c>
      <c r="W43" s="81">
        <f t="shared" si="5"/>
        <v>0.14495418015682526</v>
      </c>
      <c r="X43" s="105">
        <f>SUM(U43:U44)/2</f>
        <v>0.569334910273247</v>
      </c>
      <c r="Y43" s="106">
        <f>SUM(V43:V44)/2</f>
        <v>0.6256448823929216</v>
      </c>
      <c r="Z43" s="107">
        <f>(X43/Y43)-1</f>
        <v>-0.09000308913948796</v>
      </c>
      <c r="AA43" s="122"/>
    </row>
    <row r="44" spans="1:27" ht="12.75" customHeight="1" thickBot="1">
      <c r="A44" s="11">
        <v>8</v>
      </c>
      <c r="B44" s="12" t="s">
        <v>157</v>
      </c>
      <c r="C44" s="12" t="s">
        <v>136</v>
      </c>
      <c r="D44" s="13" t="s">
        <v>137</v>
      </c>
      <c r="E44" s="47" t="s">
        <v>70</v>
      </c>
      <c r="F44" s="49">
        <v>257052</v>
      </c>
      <c r="G44" s="14">
        <v>217079</v>
      </c>
      <c r="H44" s="34">
        <f t="shared" si="2"/>
        <v>0.18414033600670732</v>
      </c>
      <c r="I44" s="36">
        <v>148674</v>
      </c>
      <c r="J44" s="14">
        <v>143657</v>
      </c>
      <c r="K44" s="52">
        <f t="shared" si="3"/>
        <v>0.034923463527708254</v>
      </c>
      <c r="L44" s="49">
        <v>23344</v>
      </c>
      <c r="M44" s="14">
        <v>25519</v>
      </c>
      <c r="N44" s="34">
        <f t="shared" si="4"/>
        <v>-0.08523061248481523</v>
      </c>
      <c r="O44" s="55">
        <v>4336</v>
      </c>
      <c r="P44" s="15">
        <v>4178</v>
      </c>
      <c r="Q44" s="52">
        <f t="shared" si="9"/>
        <v>0.03781713738630921</v>
      </c>
      <c r="R44" s="60">
        <f t="shared" si="10"/>
        <v>176354</v>
      </c>
      <c r="S44" s="15">
        <f t="shared" si="10"/>
        <v>173354</v>
      </c>
      <c r="T44" s="34">
        <f t="shared" si="6"/>
        <v>0.017305628944241258</v>
      </c>
      <c r="U44" s="58">
        <f t="shared" si="7"/>
        <v>0.6860635202215895</v>
      </c>
      <c r="V44" s="24">
        <v>0.8559846004665943</v>
      </c>
      <c r="W44" s="52">
        <f t="shared" si="5"/>
        <v>-0.19850950607333528</v>
      </c>
      <c r="X44" s="111"/>
      <c r="Y44" s="112"/>
      <c r="Z44" s="113"/>
      <c r="AA44" s="122"/>
    </row>
    <row r="45" spans="1:27" ht="12.75" customHeight="1">
      <c r="A45" s="37">
        <v>9</v>
      </c>
      <c r="B45" s="38" t="s">
        <v>129</v>
      </c>
      <c r="C45" s="38" t="s">
        <v>45</v>
      </c>
      <c r="D45" s="39" t="s">
        <v>130</v>
      </c>
      <c r="E45" s="45" t="s">
        <v>46</v>
      </c>
      <c r="F45" s="75">
        <v>8946</v>
      </c>
      <c r="G45" s="41">
        <v>7189</v>
      </c>
      <c r="H45" s="44">
        <f t="shared" si="2"/>
        <v>0.24440116845180127</v>
      </c>
      <c r="I45" s="40">
        <v>6737</v>
      </c>
      <c r="J45" s="41">
        <v>6628</v>
      </c>
      <c r="K45" s="50">
        <f t="shared" si="3"/>
        <v>0.016445383222691623</v>
      </c>
      <c r="L45" s="75">
        <v>311</v>
      </c>
      <c r="M45" s="41">
        <v>287</v>
      </c>
      <c r="N45" s="44">
        <f t="shared" si="4"/>
        <v>0.08362369337979092</v>
      </c>
      <c r="O45" s="53">
        <v>114</v>
      </c>
      <c r="P45" s="42">
        <v>110</v>
      </c>
      <c r="Q45" s="50">
        <f t="shared" si="9"/>
        <v>0.036363636363636376</v>
      </c>
      <c r="R45" s="76">
        <f t="shared" si="10"/>
        <v>7162</v>
      </c>
      <c r="S45" s="42">
        <f t="shared" si="10"/>
        <v>7025</v>
      </c>
      <c r="T45" s="44">
        <f t="shared" si="6"/>
        <v>0.019501779359430538</v>
      </c>
      <c r="U45" s="56">
        <f t="shared" si="7"/>
        <v>0.8005812653699977</v>
      </c>
      <c r="V45" s="43">
        <v>0.9664034265827868</v>
      </c>
      <c r="W45" s="50">
        <f t="shared" si="5"/>
        <v>-0.1715868928560591</v>
      </c>
      <c r="X45" s="105">
        <f>SUM(U45:U46)/2</f>
        <v>0.8963269292398177</v>
      </c>
      <c r="Y45" s="106">
        <f>SUM(V45:V46)/2</f>
        <v>0.9804574198828271</v>
      </c>
      <c r="Z45" s="107">
        <f>(X45/Y45)-1</f>
        <v>-0.08580738840557056</v>
      </c>
      <c r="AA45" s="122"/>
    </row>
    <row r="46" spans="1:27" ht="12.75" customHeight="1" thickBot="1">
      <c r="A46" s="85">
        <v>9</v>
      </c>
      <c r="B46" s="86" t="s">
        <v>144</v>
      </c>
      <c r="C46" s="86" t="s">
        <v>45</v>
      </c>
      <c r="D46" s="87" t="s">
        <v>130</v>
      </c>
      <c r="E46" s="88" t="s">
        <v>57</v>
      </c>
      <c r="F46" s="89">
        <v>20057</v>
      </c>
      <c r="G46" s="90">
        <v>20362</v>
      </c>
      <c r="H46" s="91">
        <f t="shared" si="2"/>
        <v>-0.014978882231607926</v>
      </c>
      <c r="I46" s="92">
        <v>18647</v>
      </c>
      <c r="J46" s="90">
        <v>18263</v>
      </c>
      <c r="K46" s="93">
        <f t="shared" si="3"/>
        <v>0.021026118381426873</v>
      </c>
      <c r="L46" s="89">
        <v>858</v>
      </c>
      <c r="M46" s="90">
        <v>803</v>
      </c>
      <c r="N46" s="91">
        <f t="shared" si="4"/>
        <v>0.06849315068493156</v>
      </c>
      <c r="O46" s="94">
        <v>393</v>
      </c>
      <c r="P46" s="95">
        <v>373</v>
      </c>
      <c r="Q46" s="93">
        <f t="shared" si="9"/>
        <v>0.0536193029490617</v>
      </c>
      <c r="R46" s="96">
        <f t="shared" si="10"/>
        <v>19898</v>
      </c>
      <c r="S46" s="95">
        <f t="shared" si="10"/>
        <v>19439</v>
      </c>
      <c r="T46" s="91">
        <f t="shared" si="6"/>
        <v>0.023612325736920514</v>
      </c>
      <c r="U46" s="97">
        <f t="shared" si="7"/>
        <v>0.9920725931096376</v>
      </c>
      <c r="V46" s="98">
        <v>0.9945114131828674</v>
      </c>
      <c r="W46" s="93">
        <f t="shared" si="5"/>
        <v>-0.0024522796228396704</v>
      </c>
      <c r="X46" s="111"/>
      <c r="Y46" s="112"/>
      <c r="Z46" s="113"/>
      <c r="AA46" s="122"/>
    </row>
    <row r="47" spans="1:27" ht="12.75" customHeight="1">
      <c r="A47" s="1">
        <v>10</v>
      </c>
      <c r="B47" s="2">
        <v>52020</v>
      </c>
      <c r="C47" s="2" t="s">
        <v>11</v>
      </c>
      <c r="D47" s="3" t="s">
        <v>81</v>
      </c>
      <c r="E47" s="77" t="s">
        <v>4</v>
      </c>
      <c r="F47" s="78">
        <v>9320</v>
      </c>
      <c r="G47" s="4">
        <v>23279</v>
      </c>
      <c r="H47" s="79">
        <f t="shared" si="2"/>
        <v>-0.5996391597577215</v>
      </c>
      <c r="I47" s="80">
        <v>7063</v>
      </c>
      <c r="J47" s="4">
        <v>6976</v>
      </c>
      <c r="K47" s="81">
        <f t="shared" si="3"/>
        <v>0.012471330275229286</v>
      </c>
      <c r="L47" s="78">
        <v>334</v>
      </c>
      <c r="M47" s="4">
        <v>365</v>
      </c>
      <c r="N47" s="79">
        <f t="shared" si="4"/>
        <v>-0.08493150684931505</v>
      </c>
      <c r="O47" s="82">
        <v>172</v>
      </c>
      <c r="P47" s="5">
        <v>176</v>
      </c>
      <c r="Q47" s="81">
        <f t="shared" si="9"/>
        <v>-0.022727272727272707</v>
      </c>
      <c r="R47" s="83">
        <f t="shared" si="10"/>
        <v>7569</v>
      </c>
      <c r="S47" s="5">
        <f t="shared" si="10"/>
        <v>7517</v>
      </c>
      <c r="T47" s="79">
        <f t="shared" si="6"/>
        <v>0.006917653319143291</v>
      </c>
      <c r="U47" s="84">
        <f t="shared" si="7"/>
        <v>0.8121244635193133</v>
      </c>
      <c r="V47" s="23">
        <v>0.33569635859275243</v>
      </c>
      <c r="W47" s="81">
        <f t="shared" si="5"/>
        <v>1.4192233330255934</v>
      </c>
      <c r="X47" s="105">
        <f>SUM(U47:U53)/7</f>
        <v>0.8590800446338039</v>
      </c>
      <c r="Y47" s="106">
        <f>SUM(V47:V53)/7</f>
        <v>0.6935158555041046</v>
      </c>
      <c r="Z47" s="107">
        <f>(X47/Y47)-1</f>
        <v>0.23873165669637597</v>
      </c>
      <c r="AA47" s="122"/>
    </row>
    <row r="48" spans="1:27" ht="12.75" customHeight="1">
      <c r="A48" s="6">
        <v>10</v>
      </c>
      <c r="B48" s="7" t="s">
        <v>91</v>
      </c>
      <c r="C48" s="7" t="s">
        <v>11</v>
      </c>
      <c r="D48" s="8" t="s">
        <v>81</v>
      </c>
      <c r="E48" s="46" t="s">
        <v>12</v>
      </c>
      <c r="F48" s="48">
        <v>6301</v>
      </c>
      <c r="G48" s="9">
        <v>7894</v>
      </c>
      <c r="H48" s="33">
        <f t="shared" si="2"/>
        <v>-0.20179883455789205</v>
      </c>
      <c r="I48" s="35">
        <v>4793</v>
      </c>
      <c r="J48" s="9">
        <v>4918</v>
      </c>
      <c r="K48" s="51">
        <f t="shared" si="3"/>
        <v>-0.02541683611224077</v>
      </c>
      <c r="L48" s="48">
        <v>273</v>
      </c>
      <c r="M48" s="9">
        <v>242</v>
      </c>
      <c r="N48" s="33">
        <f t="shared" si="4"/>
        <v>0.12809917355371891</v>
      </c>
      <c r="O48" s="54">
        <v>171</v>
      </c>
      <c r="P48" s="10">
        <v>169</v>
      </c>
      <c r="Q48" s="51">
        <f t="shared" si="9"/>
        <v>0.01183431952662728</v>
      </c>
      <c r="R48" s="59">
        <f t="shared" si="10"/>
        <v>5237</v>
      </c>
      <c r="S48" s="10">
        <f t="shared" si="10"/>
        <v>5329</v>
      </c>
      <c r="T48" s="33">
        <f t="shared" si="6"/>
        <v>-0.017264027021955286</v>
      </c>
      <c r="U48" s="57">
        <f t="shared" si="7"/>
        <v>0.8311379146167275</v>
      </c>
      <c r="V48" s="22">
        <v>0.7112119248217758</v>
      </c>
      <c r="W48" s="51">
        <f t="shared" si="5"/>
        <v>0.16862201772700058</v>
      </c>
      <c r="X48" s="108"/>
      <c r="Y48" s="109"/>
      <c r="Z48" s="110"/>
      <c r="AA48" s="122"/>
    </row>
    <row r="49" spans="1:27" ht="12.75" customHeight="1">
      <c r="A49" s="6">
        <v>10</v>
      </c>
      <c r="B49" s="7" t="s">
        <v>93</v>
      </c>
      <c r="C49" s="7" t="s">
        <v>11</v>
      </c>
      <c r="D49" s="8" t="s">
        <v>81</v>
      </c>
      <c r="E49" s="46" t="s">
        <v>14</v>
      </c>
      <c r="F49" s="48">
        <v>8316</v>
      </c>
      <c r="G49" s="9">
        <v>10269</v>
      </c>
      <c r="H49" s="33">
        <f t="shared" si="2"/>
        <v>-0.1901840490797546</v>
      </c>
      <c r="I49" s="35">
        <v>7455</v>
      </c>
      <c r="J49" s="9">
        <v>7343</v>
      </c>
      <c r="K49" s="51">
        <f t="shared" si="3"/>
        <v>0.015252621544327827</v>
      </c>
      <c r="L49" s="48">
        <v>366</v>
      </c>
      <c r="M49" s="9">
        <v>357</v>
      </c>
      <c r="N49" s="33">
        <f t="shared" si="4"/>
        <v>0.025210084033613356</v>
      </c>
      <c r="O49" s="54">
        <v>128</v>
      </c>
      <c r="P49" s="10">
        <v>128</v>
      </c>
      <c r="Q49" s="51">
        <f t="shared" si="9"/>
        <v>0</v>
      </c>
      <c r="R49" s="59">
        <f t="shared" si="10"/>
        <v>7949</v>
      </c>
      <c r="S49" s="10">
        <f t="shared" si="10"/>
        <v>7828</v>
      </c>
      <c r="T49" s="33">
        <f t="shared" si="6"/>
        <v>0.01545733265201843</v>
      </c>
      <c r="U49" s="57">
        <f t="shared" si="7"/>
        <v>0.9558682058682059</v>
      </c>
      <c r="V49" s="22">
        <v>0.7737605330197923</v>
      </c>
      <c r="W49" s="51">
        <f t="shared" si="5"/>
        <v>0.23535404699137752</v>
      </c>
      <c r="X49" s="108"/>
      <c r="Y49" s="109"/>
      <c r="Z49" s="110"/>
      <c r="AA49" s="122"/>
    </row>
    <row r="50" spans="1:27" ht="12.75" customHeight="1">
      <c r="A50" s="6">
        <v>10</v>
      </c>
      <c r="B50" s="7" t="s">
        <v>109</v>
      </c>
      <c r="C50" s="7" t="s">
        <v>11</v>
      </c>
      <c r="D50" s="8" t="s">
        <v>81</v>
      </c>
      <c r="E50" s="46" t="s">
        <v>26</v>
      </c>
      <c r="F50" s="48">
        <v>14261</v>
      </c>
      <c r="G50" s="9">
        <v>12256</v>
      </c>
      <c r="H50" s="33">
        <f t="shared" si="2"/>
        <v>0.16359334203655362</v>
      </c>
      <c r="I50" s="35">
        <v>12521</v>
      </c>
      <c r="J50" s="9">
        <v>12533</v>
      </c>
      <c r="K50" s="51">
        <f t="shared" si="3"/>
        <v>-0.0009574722731987562</v>
      </c>
      <c r="L50" s="48">
        <v>579</v>
      </c>
      <c r="M50" s="9">
        <v>518</v>
      </c>
      <c r="N50" s="33">
        <f t="shared" si="4"/>
        <v>0.11776061776061786</v>
      </c>
      <c r="O50" s="54">
        <v>209</v>
      </c>
      <c r="P50" s="10">
        <v>212</v>
      </c>
      <c r="Q50" s="51">
        <f t="shared" si="9"/>
        <v>-0.014150943396226467</v>
      </c>
      <c r="R50" s="59">
        <f t="shared" si="10"/>
        <v>13309</v>
      </c>
      <c r="S50" s="10">
        <f t="shared" si="10"/>
        <v>13263</v>
      </c>
      <c r="T50" s="33">
        <f t="shared" si="6"/>
        <v>0.003468295257483156</v>
      </c>
      <c r="U50" s="57">
        <f t="shared" si="7"/>
        <v>0.933244513007503</v>
      </c>
      <c r="V50" s="22">
        <v>1.0690371554135039</v>
      </c>
      <c r="W50" s="51">
        <f t="shared" si="5"/>
        <v>-0.12702331412744605</v>
      </c>
      <c r="X50" s="108"/>
      <c r="Y50" s="109"/>
      <c r="Z50" s="110"/>
      <c r="AA50" s="122"/>
    </row>
    <row r="51" spans="1:27" ht="12.75" customHeight="1">
      <c r="A51" s="6">
        <v>10</v>
      </c>
      <c r="B51" s="7" t="s">
        <v>120</v>
      </c>
      <c r="C51" s="7" t="s">
        <v>11</v>
      </c>
      <c r="D51" s="8" t="s">
        <v>81</v>
      </c>
      <c r="E51" s="46" t="s">
        <v>35</v>
      </c>
      <c r="F51" s="48">
        <v>18643</v>
      </c>
      <c r="G51" s="9">
        <v>18305</v>
      </c>
      <c r="H51" s="33">
        <f t="shared" si="2"/>
        <v>0.018464900300464437</v>
      </c>
      <c r="I51" s="35">
        <v>14297</v>
      </c>
      <c r="J51" s="9">
        <v>14207</v>
      </c>
      <c r="K51" s="51">
        <f t="shared" si="3"/>
        <v>0.0063349053283592305</v>
      </c>
      <c r="L51" s="48">
        <v>955</v>
      </c>
      <c r="M51" s="9">
        <v>927</v>
      </c>
      <c r="N51" s="33">
        <f t="shared" si="4"/>
        <v>0.030204962243797207</v>
      </c>
      <c r="O51" s="54">
        <v>412</v>
      </c>
      <c r="P51" s="10">
        <v>407</v>
      </c>
      <c r="Q51" s="51">
        <f t="shared" si="9"/>
        <v>0.01228501228501222</v>
      </c>
      <c r="R51" s="59">
        <f t="shared" si="10"/>
        <v>15664</v>
      </c>
      <c r="S51" s="10">
        <f t="shared" si="10"/>
        <v>15541</v>
      </c>
      <c r="T51" s="33">
        <f t="shared" si="6"/>
        <v>0.007914548613345396</v>
      </c>
      <c r="U51" s="57">
        <f t="shared" si="7"/>
        <v>0.840208121010567</v>
      </c>
      <c r="V51" s="22">
        <v>0.8566190554369836</v>
      </c>
      <c r="W51" s="51">
        <f t="shared" si="5"/>
        <v>-0.01915779753235236</v>
      </c>
      <c r="X51" s="108"/>
      <c r="Y51" s="109"/>
      <c r="Z51" s="110"/>
      <c r="AA51" s="122"/>
    </row>
    <row r="52" spans="1:27" ht="12.75" customHeight="1">
      <c r="A52" s="6">
        <v>10</v>
      </c>
      <c r="B52" s="7" t="s">
        <v>148</v>
      </c>
      <c r="C52" s="7" t="s">
        <v>11</v>
      </c>
      <c r="D52" s="8" t="s">
        <v>81</v>
      </c>
      <c r="E52" s="46" t="s">
        <v>61</v>
      </c>
      <c r="F52" s="48">
        <v>9171</v>
      </c>
      <c r="G52" s="9">
        <v>21492</v>
      </c>
      <c r="H52" s="33">
        <f t="shared" si="2"/>
        <v>-0.5732830820770519</v>
      </c>
      <c r="I52" s="35">
        <v>6613</v>
      </c>
      <c r="J52" s="9">
        <v>6589</v>
      </c>
      <c r="K52" s="51">
        <f t="shared" si="3"/>
        <v>0.0036424343602974307</v>
      </c>
      <c r="L52" s="48">
        <v>299</v>
      </c>
      <c r="M52" s="9">
        <v>363</v>
      </c>
      <c r="N52" s="33">
        <f t="shared" si="4"/>
        <v>-0.1763085399449036</v>
      </c>
      <c r="O52" s="54">
        <v>91</v>
      </c>
      <c r="P52" s="10">
        <v>90</v>
      </c>
      <c r="Q52" s="51">
        <f t="shared" si="9"/>
        <v>0.011111111111111072</v>
      </c>
      <c r="R52" s="59">
        <f t="shared" si="10"/>
        <v>7003</v>
      </c>
      <c r="S52" s="10">
        <f t="shared" si="10"/>
        <v>7042</v>
      </c>
      <c r="T52" s="33">
        <f t="shared" si="6"/>
        <v>-0.005538199375177522</v>
      </c>
      <c r="U52" s="57">
        <f t="shared" si="7"/>
        <v>0.7636026605604623</v>
      </c>
      <c r="V52" s="22">
        <v>0.3451736691921677</v>
      </c>
      <c r="W52" s="51">
        <f t="shared" si="5"/>
        <v>1.212227434229184</v>
      </c>
      <c r="X52" s="108"/>
      <c r="Y52" s="109"/>
      <c r="Z52" s="110"/>
      <c r="AA52" s="122"/>
    </row>
    <row r="53" spans="1:27" ht="12.75" customHeight="1" thickBot="1">
      <c r="A53" s="11">
        <v>10</v>
      </c>
      <c r="B53" s="12" t="s">
        <v>150</v>
      </c>
      <c r="C53" s="12" t="s">
        <v>11</v>
      </c>
      <c r="D53" s="13" t="s">
        <v>81</v>
      </c>
      <c r="E53" s="47" t="s">
        <v>63</v>
      </c>
      <c r="F53" s="49">
        <v>14793</v>
      </c>
      <c r="G53" s="14">
        <v>17109</v>
      </c>
      <c r="H53" s="34">
        <f t="shared" si="2"/>
        <v>-0.13536735051727156</v>
      </c>
      <c r="I53" s="36">
        <v>11887</v>
      </c>
      <c r="J53" s="14">
        <v>11971</v>
      </c>
      <c r="K53" s="52">
        <f t="shared" si="3"/>
        <v>-0.007016957647648536</v>
      </c>
      <c r="L53" s="49">
        <v>791</v>
      </c>
      <c r="M53" s="14">
        <v>762</v>
      </c>
      <c r="N53" s="34">
        <f t="shared" si="4"/>
        <v>0.03805774278215224</v>
      </c>
      <c r="O53" s="55">
        <v>301</v>
      </c>
      <c r="P53" s="15">
        <v>297</v>
      </c>
      <c r="Q53" s="52">
        <f t="shared" si="9"/>
        <v>0.013468013468013407</v>
      </c>
      <c r="R53" s="60">
        <f t="shared" si="10"/>
        <v>12979</v>
      </c>
      <c r="S53" s="15">
        <f t="shared" si="10"/>
        <v>13030</v>
      </c>
      <c r="T53" s="34">
        <f t="shared" si="6"/>
        <v>-0.003914044512663084</v>
      </c>
      <c r="U53" s="58">
        <f t="shared" si="7"/>
        <v>0.8773744338538498</v>
      </c>
      <c r="V53" s="24">
        <v>0.763112292051756</v>
      </c>
      <c r="W53" s="52">
        <f t="shared" si="5"/>
        <v>0.149731753756555</v>
      </c>
      <c r="X53" s="111"/>
      <c r="Y53" s="112"/>
      <c r="Z53" s="113"/>
      <c r="AA53" s="122"/>
    </row>
    <row r="54" spans="1:27" ht="12.75" customHeight="1">
      <c r="A54" s="37">
        <v>11</v>
      </c>
      <c r="B54" s="38" t="s">
        <v>113</v>
      </c>
      <c r="C54" s="38" t="s">
        <v>114</v>
      </c>
      <c r="D54" s="39" t="s">
        <v>115</v>
      </c>
      <c r="E54" s="45" t="s">
        <v>30</v>
      </c>
      <c r="F54" s="75">
        <v>11325</v>
      </c>
      <c r="G54" s="41">
        <v>11330</v>
      </c>
      <c r="H54" s="44">
        <f t="shared" si="2"/>
        <v>-0.00044130626654903526</v>
      </c>
      <c r="I54" s="40">
        <v>10010</v>
      </c>
      <c r="J54" s="41">
        <v>10100</v>
      </c>
      <c r="K54" s="50">
        <f t="shared" si="3"/>
        <v>-0.008910891089108919</v>
      </c>
      <c r="L54" s="75">
        <v>441</v>
      </c>
      <c r="M54" s="41">
        <v>408</v>
      </c>
      <c r="N54" s="44">
        <f t="shared" si="4"/>
        <v>0.0808823529411764</v>
      </c>
      <c r="O54" s="53">
        <v>161</v>
      </c>
      <c r="P54" s="42">
        <v>162</v>
      </c>
      <c r="Q54" s="50">
        <f t="shared" si="9"/>
        <v>-0.006172839506172867</v>
      </c>
      <c r="R54" s="76">
        <f t="shared" si="10"/>
        <v>10612</v>
      </c>
      <c r="S54" s="42">
        <f t="shared" si="10"/>
        <v>10670</v>
      </c>
      <c r="T54" s="44">
        <f t="shared" si="6"/>
        <v>-0.005435801312089983</v>
      </c>
      <c r="U54" s="56">
        <f t="shared" si="7"/>
        <v>0.9370419426048565</v>
      </c>
      <c r="V54" s="43">
        <v>0.9422994606626145</v>
      </c>
      <c r="W54" s="50">
        <f t="shared" si="5"/>
        <v>-0.005579455658460186</v>
      </c>
      <c r="X54" s="105">
        <f>SUM(U54:U58)/5</f>
        <v>0.8603357008881922</v>
      </c>
      <c r="Y54" s="106">
        <f>SUM(V54:V58)/5</f>
        <v>0.9343337720693933</v>
      </c>
      <c r="Z54" s="107">
        <f>(X54/Y54)-1</f>
        <v>-0.07919875465628057</v>
      </c>
      <c r="AA54" s="122"/>
    </row>
    <row r="55" spans="1:27" ht="12.75" customHeight="1">
      <c r="A55" s="6">
        <v>11</v>
      </c>
      <c r="B55" s="7" t="s">
        <v>118</v>
      </c>
      <c r="C55" s="7" t="s">
        <v>114</v>
      </c>
      <c r="D55" s="8" t="s">
        <v>115</v>
      </c>
      <c r="E55" s="46" t="s">
        <v>33</v>
      </c>
      <c r="F55" s="48">
        <v>7446</v>
      </c>
      <c r="G55" s="9">
        <v>5776</v>
      </c>
      <c r="H55" s="33">
        <f t="shared" si="2"/>
        <v>0.2891274238227146</v>
      </c>
      <c r="I55" s="35">
        <v>4926</v>
      </c>
      <c r="J55" s="9">
        <v>5091</v>
      </c>
      <c r="K55" s="51">
        <f t="shared" si="3"/>
        <v>-0.03241013553329408</v>
      </c>
      <c r="L55" s="48">
        <v>540</v>
      </c>
      <c r="M55" s="9">
        <v>400</v>
      </c>
      <c r="N55" s="33">
        <f t="shared" si="4"/>
        <v>0.3500000000000001</v>
      </c>
      <c r="O55" s="54">
        <v>36</v>
      </c>
      <c r="P55" s="10">
        <v>34</v>
      </c>
      <c r="Q55" s="51">
        <f t="shared" si="9"/>
        <v>0.05882352941176472</v>
      </c>
      <c r="R55" s="59">
        <f t="shared" si="10"/>
        <v>5502</v>
      </c>
      <c r="S55" s="10">
        <f t="shared" si="10"/>
        <v>5525</v>
      </c>
      <c r="T55" s="33">
        <f t="shared" si="6"/>
        <v>-0.004162895927601773</v>
      </c>
      <c r="U55" s="57">
        <f t="shared" si="7"/>
        <v>0.7389202256244963</v>
      </c>
      <c r="V55" s="22">
        <v>0.9533644237175216</v>
      </c>
      <c r="W55" s="51">
        <f t="shared" si="5"/>
        <v>-0.22493413091378822</v>
      </c>
      <c r="X55" s="108"/>
      <c r="Y55" s="109"/>
      <c r="Z55" s="110"/>
      <c r="AA55" s="122"/>
    </row>
    <row r="56" spans="1:27" ht="12.75" customHeight="1">
      <c r="A56" s="6">
        <v>11</v>
      </c>
      <c r="B56" s="7" t="s">
        <v>134</v>
      </c>
      <c r="C56" s="7" t="s">
        <v>114</v>
      </c>
      <c r="D56" s="8" t="s">
        <v>115</v>
      </c>
      <c r="E56" s="46" t="s">
        <v>50</v>
      </c>
      <c r="F56" s="48">
        <v>6993</v>
      </c>
      <c r="G56" s="9">
        <v>8861</v>
      </c>
      <c r="H56" s="33">
        <f t="shared" si="2"/>
        <v>-0.21081142083286308</v>
      </c>
      <c r="I56" s="35">
        <v>5643</v>
      </c>
      <c r="J56" s="9">
        <v>5668</v>
      </c>
      <c r="K56" s="51">
        <f t="shared" si="3"/>
        <v>-0.004410726887791094</v>
      </c>
      <c r="L56" s="48">
        <v>279</v>
      </c>
      <c r="M56" s="9">
        <v>290</v>
      </c>
      <c r="N56" s="33">
        <f t="shared" si="4"/>
        <v>-0.037931034482758585</v>
      </c>
      <c r="O56" s="54">
        <v>28</v>
      </c>
      <c r="P56" s="10">
        <v>29</v>
      </c>
      <c r="Q56" s="51">
        <f t="shared" si="9"/>
        <v>-0.03448275862068961</v>
      </c>
      <c r="R56" s="59">
        <f t="shared" si="10"/>
        <v>5950</v>
      </c>
      <c r="S56" s="10">
        <f t="shared" si="10"/>
        <v>5987</v>
      </c>
      <c r="T56" s="33">
        <f t="shared" si="6"/>
        <v>-0.006180056789711008</v>
      </c>
      <c r="U56" s="57">
        <f t="shared" si="7"/>
        <v>0.8508508508508509</v>
      </c>
      <c r="V56" s="22">
        <v>0.7010344435603046</v>
      </c>
      <c r="W56" s="51">
        <f t="shared" si="5"/>
        <v>0.21370762687448286</v>
      </c>
      <c r="X56" s="108"/>
      <c r="Y56" s="109"/>
      <c r="Z56" s="110"/>
      <c r="AA56" s="122"/>
    </row>
    <row r="57" spans="1:27" ht="12.75" customHeight="1">
      <c r="A57" s="6">
        <v>11</v>
      </c>
      <c r="B57" s="7" t="s">
        <v>154</v>
      </c>
      <c r="C57" s="7" t="s">
        <v>114</v>
      </c>
      <c r="D57" s="8" t="s">
        <v>115</v>
      </c>
      <c r="E57" s="46" t="s">
        <v>67</v>
      </c>
      <c r="F57" s="48">
        <v>7232</v>
      </c>
      <c r="G57" s="9">
        <v>5899</v>
      </c>
      <c r="H57" s="33">
        <f t="shared" si="2"/>
        <v>0.22597050347516534</v>
      </c>
      <c r="I57" s="35">
        <v>5496</v>
      </c>
      <c r="J57" s="9">
        <v>5536</v>
      </c>
      <c r="K57" s="51">
        <f t="shared" si="3"/>
        <v>-0.007225433526011571</v>
      </c>
      <c r="L57" s="48">
        <v>267</v>
      </c>
      <c r="M57" s="9">
        <v>280</v>
      </c>
      <c r="N57" s="33">
        <f t="shared" si="4"/>
        <v>-0.046428571428571375</v>
      </c>
      <c r="O57" s="54">
        <v>24</v>
      </c>
      <c r="P57" s="10">
        <v>22</v>
      </c>
      <c r="Q57" s="51">
        <f t="shared" si="9"/>
        <v>0.09090909090909083</v>
      </c>
      <c r="R57" s="59">
        <f t="shared" si="10"/>
        <v>5787</v>
      </c>
      <c r="S57" s="10">
        <f t="shared" si="10"/>
        <v>5838</v>
      </c>
      <c r="T57" s="33">
        <f t="shared" si="6"/>
        <v>-0.008735868448098705</v>
      </c>
      <c r="U57" s="57">
        <f t="shared" si="7"/>
        <v>0.8001935840707964</v>
      </c>
      <c r="V57" s="22">
        <v>0.9766492488569563</v>
      </c>
      <c r="W57" s="51">
        <f t="shared" si="5"/>
        <v>-0.18067455127076448</v>
      </c>
      <c r="X57" s="108"/>
      <c r="Y57" s="109"/>
      <c r="Z57" s="110"/>
      <c r="AA57" s="122"/>
    </row>
    <row r="58" spans="1:27" ht="12.75" customHeight="1" thickBot="1">
      <c r="A58" s="85">
        <v>11</v>
      </c>
      <c r="B58" s="86" t="s">
        <v>158</v>
      </c>
      <c r="C58" s="86" t="s">
        <v>114</v>
      </c>
      <c r="D58" s="87" t="s">
        <v>115</v>
      </c>
      <c r="E58" s="88" t="s">
        <v>71</v>
      </c>
      <c r="F58" s="89">
        <v>44575</v>
      </c>
      <c r="G58" s="90">
        <v>40159</v>
      </c>
      <c r="H58" s="91">
        <f t="shared" si="2"/>
        <v>0.1099628974825071</v>
      </c>
      <c r="I58" s="92">
        <v>37274</v>
      </c>
      <c r="J58" s="90">
        <v>37382</v>
      </c>
      <c r="K58" s="93">
        <f t="shared" si="3"/>
        <v>-0.0028890910063666952</v>
      </c>
      <c r="L58" s="89">
        <v>5287</v>
      </c>
      <c r="M58" s="90">
        <v>5657</v>
      </c>
      <c r="N58" s="91">
        <f t="shared" si="4"/>
        <v>-0.0654056920629309</v>
      </c>
      <c r="O58" s="94">
        <v>885</v>
      </c>
      <c r="P58" s="95">
        <v>901</v>
      </c>
      <c r="Q58" s="93">
        <f t="shared" si="9"/>
        <v>-0.017758046614872347</v>
      </c>
      <c r="R58" s="96">
        <f t="shared" si="10"/>
        <v>43446</v>
      </c>
      <c r="S58" s="95">
        <f t="shared" si="10"/>
        <v>43940</v>
      </c>
      <c r="T58" s="91">
        <f t="shared" si="6"/>
        <v>-0.011242603550295827</v>
      </c>
      <c r="U58" s="97">
        <f t="shared" si="7"/>
        <v>0.9746719012899607</v>
      </c>
      <c r="V58" s="98">
        <v>1.0983212835495693</v>
      </c>
      <c r="W58" s="93">
        <f t="shared" si="5"/>
        <v>-0.1125803388421982</v>
      </c>
      <c r="X58" s="111"/>
      <c r="Y58" s="112"/>
      <c r="Z58" s="113"/>
      <c r="AA58" s="122"/>
    </row>
    <row r="59" spans="1:27" ht="12.75" customHeight="1">
      <c r="A59" s="1">
        <v>12</v>
      </c>
      <c r="B59" s="2" t="s">
        <v>103</v>
      </c>
      <c r="C59" s="2" t="s">
        <v>22</v>
      </c>
      <c r="D59" s="3" t="s">
        <v>104</v>
      </c>
      <c r="E59" s="77" t="s">
        <v>23</v>
      </c>
      <c r="F59" s="78">
        <v>22550</v>
      </c>
      <c r="G59" s="4">
        <v>42525</v>
      </c>
      <c r="H59" s="79">
        <f t="shared" si="2"/>
        <v>-0.4697236919459141</v>
      </c>
      <c r="I59" s="80">
        <v>20777</v>
      </c>
      <c r="J59" s="4">
        <v>19379</v>
      </c>
      <c r="K59" s="81">
        <f t="shared" si="3"/>
        <v>0.07213994530161516</v>
      </c>
      <c r="L59" s="78">
        <v>498</v>
      </c>
      <c r="M59" s="4">
        <v>386</v>
      </c>
      <c r="N59" s="79">
        <f t="shared" si="4"/>
        <v>0.2901554404145077</v>
      </c>
      <c r="O59" s="82">
        <v>545</v>
      </c>
      <c r="P59" s="5">
        <v>534</v>
      </c>
      <c r="Q59" s="81">
        <f t="shared" si="9"/>
        <v>0.020599250936329527</v>
      </c>
      <c r="R59" s="83">
        <f t="shared" si="10"/>
        <v>21820</v>
      </c>
      <c r="S59" s="5">
        <f t="shared" si="10"/>
        <v>20299</v>
      </c>
      <c r="T59" s="79">
        <f t="shared" si="6"/>
        <v>0.07492979949751222</v>
      </c>
      <c r="U59" s="84">
        <f t="shared" si="7"/>
        <v>0.9676274944567628</v>
      </c>
      <c r="V59" s="23">
        <v>0.5337878787878788</v>
      </c>
      <c r="W59" s="81">
        <f t="shared" si="5"/>
        <v>0.8127565891043524</v>
      </c>
      <c r="X59" s="105">
        <f>SUM(U59:U63)/5</f>
        <v>0.738611395331256</v>
      </c>
      <c r="Y59" s="106">
        <f>SUM(V59:V63)/5</f>
        <v>0.5331900780318992</v>
      </c>
      <c r="Z59" s="107">
        <f>(X59/Y59)-1</f>
        <v>0.38526845446487656</v>
      </c>
      <c r="AA59" s="122"/>
    </row>
    <row r="60" spans="1:27" ht="12.75" customHeight="1">
      <c r="A60" s="6">
        <v>12</v>
      </c>
      <c r="B60" s="7" t="s">
        <v>123</v>
      </c>
      <c r="C60" s="7" t="s">
        <v>22</v>
      </c>
      <c r="D60" s="8" t="s">
        <v>104</v>
      </c>
      <c r="E60" s="46" t="s">
        <v>39</v>
      </c>
      <c r="F60" s="48">
        <v>7460</v>
      </c>
      <c r="G60" s="9">
        <v>14828</v>
      </c>
      <c r="H60" s="33">
        <f t="shared" si="2"/>
        <v>-0.49689776099271643</v>
      </c>
      <c r="I60" s="35">
        <v>5489</v>
      </c>
      <c r="J60" s="9">
        <v>5417</v>
      </c>
      <c r="K60" s="51">
        <f t="shared" si="3"/>
        <v>0.013291489754476693</v>
      </c>
      <c r="L60" s="48">
        <v>170</v>
      </c>
      <c r="M60" s="9">
        <v>101</v>
      </c>
      <c r="N60" s="33">
        <f t="shared" si="4"/>
        <v>0.6831683168316831</v>
      </c>
      <c r="O60" s="54">
        <v>212</v>
      </c>
      <c r="P60" s="10">
        <v>199</v>
      </c>
      <c r="Q60" s="51">
        <f t="shared" si="9"/>
        <v>0.0653266331658291</v>
      </c>
      <c r="R60" s="59">
        <f t="shared" si="10"/>
        <v>5871</v>
      </c>
      <c r="S60" s="10">
        <f t="shared" si="10"/>
        <v>5717</v>
      </c>
      <c r="T60" s="33">
        <f t="shared" si="6"/>
        <v>0.026937204827706784</v>
      </c>
      <c r="U60" s="57">
        <f t="shared" si="7"/>
        <v>0.7869973190348526</v>
      </c>
      <c r="V60" s="22">
        <v>0.4269514960860341</v>
      </c>
      <c r="W60" s="51">
        <f t="shared" si="5"/>
        <v>0.8432944403508225</v>
      </c>
      <c r="X60" s="108"/>
      <c r="Y60" s="109"/>
      <c r="Z60" s="110"/>
      <c r="AA60" s="122"/>
    </row>
    <row r="61" spans="1:27" ht="12.75" customHeight="1">
      <c r="A61" s="6">
        <v>12</v>
      </c>
      <c r="B61" s="7" t="s">
        <v>131</v>
      </c>
      <c r="C61" s="7" t="s">
        <v>22</v>
      </c>
      <c r="D61" s="8" t="s">
        <v>104</v>
      </c>
      <c r="E61" s="46" t="s">
        <v>47</v>
      </c>
      <c r="F61" s="48">
        <v>12582</v>
      </c>
      <c r="G61" s="9">
        <v>18304</v>
      </c>
      <c r="H61" s="33">
        <f t="shared" si="2"/>
        <v>-0.31260926573426573</v>
      </c>
      <c r="I61" s="35">
        <v>6491</v>
      </c>
      <c r="J61" s="9">
        <v>6034</v>
      </c>
      <c r="K61" s="51">
        <f t="shared" si="3"/>
        <v>0.07573748757043419</v>
      </c>
      <c r="L61" s="48">
        <v>161</v>
      </c>
      <c r="M61" s="9">
        <v>124</v>
      </c>
      <c r="N61" s="33">
        <f t="shared" si="4"/>
        <v>0.2983870967741935</v>
      </c>
      <c r="O61" s="54">
        <v>236</v>
      </c>
      <c r="P61" s="10">
        <v>230</v>
      </c>
      <c r="Q61" s="51">
        <f t="shared" si="9"/>
        <v>0.026086956521739202</v>
      </c>
      <c r="R61" s="59">
        <f t="shared" si="10"/>
        <v>6888</v>
      </c>
      <c r="S61" s="10">
        <f t="shared" si="10"/>
        <v>6388</v>
      </c>
      <c r="T61" s="33">
        <f t="shared" si="6"/>
        <v>0.07827175954915466</v>
      </c>
      <c r="U61" s="57">
        <f t="shared" si="7"/>
        <v>0.547448736289938</v>
      </c>
      <c r="V61" s="22">
        <v>0.4436468885672938</v>
      </c>
      <c r="W61" s="51">
        <f t="shared" si="5"/>
        <v>0.23397402393119493</v>
      </c>
      <c r="X61" s="108"/>
      <c r="Y61" s="109"/>
      <c r="Z61" s="110"/>
      <c r="AA61" s="122"/>
    </row>
    <row r="62" spans="1:27" ht="12.75" customHeight="1">
      <c r="A62" s="6">
        <v>12</v>
      </c>
      <c r="B62" s="7" t="s">
        <v>133</v>
      </c>
      <c r="C62" s="7" t="s">
        <v>22</v>
      </c>
      <c r="D62" s="8" t="s">
        <v>104</v>
      </c>
      <c r="E62" s="46" t="s">
        <v>49</v>
      </c>
      <c r="F62" s="48">
        <v>25210</v>
      </c>
      <c r="G62" s="9">
        <v>32759</v>
      </c>
      <c r="H62" s="33">
        <f t="shared" si="2"/>
        <v>-0.23044048963643582</v>
      </c>
      <c r="I62" s="35">
        <v>19001</v>
      </c>
      <c r="J62" s="9">
        <v>18248</v>
      </c>
      <c r="K62" s="51">
        <f t="shared" si="3"/>
        <v>0.041264796142042925</v>
      </c>
      <c r="L62" s="48">
        <v>382</v>
      </c>
      <c r="M62" s="9">
        <v>320</v>
      </c>
      <c r="N62" s="33">
        <f t="shared" si="4"/>
        <v>0.1937500000000001</v>
      </c>
      <c r="O62" s="54">
        <v>421</v>
      </c>
      <c r="P62" s="10">
        <v>417</v>
      </c>
      <c r="Q62" s="51">
        <f t="shared" si="9"/>
        <v>0.00959232613908867</v>
      </c>
      <c r="R62" s="59">
        <f t="shared" si="10"/>
        <v>19804</v>
      </c>
      <c r="S62" s="10">
        <f t="shared" si="10"/>
        <v>18985</v>
      </c>
      <c r="T62" s="33">
        <f t="shared" si="6"/>
        <v>0.043139320516196955</v>
      </c>
      <c r="U62" s="57">
        <f t="shared" si="7"/>
        <v>0.785561285204284</v>
      </c>
      <c r="V62" s="22">
        <v>0.6055149127743388</v>
      </c>
      <c r="W62" s="51">
        <f t="shared" si="5"/>
        <v>0.2973442414572609</v>
      </c>
      <c r="X62" s="108"/>
      <c r="Y62" s="109"/>
      <c r="Z62" s="110"/>
      <c r="AA62" s="122"/>
    </row>
    <row r="63" spans="1:27" ht="12.75" customHeight="1" thickBot="1">
      <c r="A63" s="11">
        <v>12</v>
      </c>
      <c r="B63" s="12" t="s">
        <v>152</v>
      </c>
      <c r="C63" s="12" t="s">
        <v>22</v>
      </c>
      <c r="D63" s="13" t="s">
        <v>104</v>
      </c>
      <c r="E63" s="47" t="s">
        <v>65</v>
      </c>
      <c r="F63" s="49">
        <v>13242</v>
      </c>
      <c r="G63" s="14">
        <v>14486</v>
      </c>
      <c r="H63" s="34">
        <f t="shared" si="2"/>
        <v>-0.08587601822449265</v>
      </c>
      <c r="I63" s="36">
        <v>7622</v>
      </c>
      <c r="J63" s="14">
        <v>7463</v>
      </c>
      <c r="K63" s="52">
        <f t="shared" si="3"/>
        <v>0.02130510518558215</v>
      </c>
      <c r="L63" s="49">
        <v>207</v>
      </c>
      <c r="M63" s="14">
        <v>159</v>
      </c>
      <c r="N63" s="34">
        <f t="shared" si="4"/>
        <v>0.3018867924528301</v>
      </c>
      <c r="O63" s="55">
        <v>188</v>
      </c>
      <c r="P63" s="15">
        <v>184</v>
      </c>
      <c r="Q63" s="52">
        <f t="shared" si="9"/>
        <v>0.021739130434782705</v>
      </c>
      <c r="R63" s="60">
        <f t="shared" si="10"/>
        <v>8017</v>
      </c>
      <c r="S63" s="15">
        <f t="shared" si="10"/>
        <v>7806</v>
      </c>
      <c r="T63" s="34">
        <f t="shared" si="6"/>
        <v>0.027030489367153576</v>
      </c>
      <c r="U63" s="58">
        <f t="shared" si="7"/>
        <v>0.6054221416704425</v>
      </c>
      <c r="V63" s="24">
        <v>0.6560492139439508</v>
      </c>
      <c r="W63" s="52">
        <f t="shared" si="5"/>
        <v>-0.07716962568883368</v>
      </c>
      <c r="X63" s="111"/>
      <c r="Y63" s="112"/>
      <c r="Z63" s="113"/>
      <c r="AA63" s="122"/>
    </row>
    <row r="64" spans="1:27" ht="12.75" customHeight="1">
      <c r="A64" s="37">
        <v>13</v>
      </c>
      <c r="B64" s="38" t="s">
        <v>89</v>
      </c>
      <c r="C64" s="38" t="s">
        <v>9</v>
      </c>
      <c r="D64" s="39" t="s">
        <v>90</v>
      </c>
      <c r="E64" s="45" t="s">
        <v>10</v>
      </c>
      <c r="F64" s="75">
        <v>56526</v>
      </c>
      <c r="G64" s="41">
        <v>41306</v>
      </c>
      <c r="H64" s="44">
        <f t="shared" si="2"/>
        <v>0.36846947174744593</v>
      </c>
      <c r="I64" s="40">
        <v>34401</v>
      </c>
      <c r="J64" s="41">
        <v>34179</v>
      </c>
      <c r="K64" s="50">
        <f t="shared" si="3"/>
        <v>0.006495216360923317</v>
      </c>
      <c r="L64" s="75">
        <v>1032</v>
      </c>
      <c r="M64" s="41">
        <v>951</v>
      </c>
      <c r="N64" s="44">
        <f t="shared" si="4"/>
        <v>0.08517350157728698</v>
      </c>
      <c r="O64" s="53">
        <v>846</v>
      </c>
      <c r="P64" s="42">
        <v>818</v>
      </c>
      <c r="Q64" s="50">
        <f t="shared" si="9"/>
        <v>0.03422982885085579</v>
      </c>
      <c r="R64" s="76">
        <f t="shared" si="10"/>
        <v>36279</v>
      </c>
      <c r="S64" s="42">
        <f t="shared" si="10"/>
        <v>35948</v>
      </c>
      <c r="T64" s="44">
        <f t="shared" si="6"/>
        <v>0.009207744519861949</v>
      </c>
      <c r="U64" s="56">
        <f t="shared" si="7"/>
        <v>0.6418108481052966</v>
      </c>
      <c r="V64" s="43">
        <v>0.9453290870488322</v>
      </c>
      <c r="W64" s="50">
        <f t="shared" si="5"/>
        <v>-0.32107151160562664</v>
      </c>
      <c r="X64" s="105">
        <f>SUM(U64:U66)/3</f>
        <v>0.5865393140697219</v>
      </c>
      <c r="Y64" s="106">
        <f>SUM(V64:V66)/3</f>
        <v>0.5937874928351842</v>
      </c>
      <c r="Z64" s="107">
        <f>(X64/Y64)-1</f>
        <v>-0.012206688171982227</v>
      </c>
      <c r="AA64" s="122"/>
    </row>
    <row r="65" spans="1:27" ht="12.75" customHeight="1">
      <c r="A65" s="6">
        <v>13</v>
      </c>
      <c r="B65" s="7" t="s">
        <v>128</v>
      </c>
      <c r="C65" s="7" t="s">
        <v>9</v>
      </c>
      <c r="D65" s="8" t="s">
        <v>90</v>
      </c>
      <c r="E65" s="46" t="s">
        <v>44</v>
      </c>
      <c r="F65" s="48">
        <v>25543</v>
      </c>
      <c r="G65" s="9">
        <v>25373</v>
      </c>
      <c r="H65" s="33">
        <f t="shared" si="2"/>
        <v>0.006700035470776022</v>
      </c>
      <c r="I65" s="35">
        <v>7501</v>
      </c>
      <c r="J65" s="9">
        <v>7665</v>
      </c>
      <c r="K65" s="51">
        <f t="shared" si="3"/>
        <v>-0.02139595564253094</v>
      </c>
      <c r="L65" s="48">
        <v>163</v>
      </c>
      <c r="M65" s="9">
        <v>155</v>
      </c>
      <c r="N65" s="33">
        <f t="shared" si="4"/>
        <v>0.05161290322580636</v>
      </c>
      <c r="O65" s="54">
        <v>100</v>
      </c>
      <c r="P65" s="10">
        <v>97</v>
      </c>
      <c r="Q65" s="51">
        <f t="shared" si="9"/>
        <v>0.030927835051546282</v>
      </c>
      <c r="R65" s="59">
        <f t="shared" si="10"/>
        <v>7764</v>
      </c>
      <c r="S65" s="10">
        <f t="shared" si="10"/>
        <v>7917</v>
      </c>
      <c r="T65" s="33">
        <f t="shared" si="6"/>
        <v>-0.01932550208412276</v>
      </c>
      <c r="U65" s="57">
        <f t="shared" si="7"/>
        <v>0.30395803155463336</v>
      </c>
      <c r="V65" s="22">
        <v>0.36021617998240396</v>
      </c>
      <c r="W65" s="51">
        <f t="shared" si="5"/>
        <v>-0.156178849130316</v>
      </c>
      <c r="X65" s="108"/>
      <c r="Y65" s="109"/>
      <c r="Z65" s="110"/>
      <c r="AA65" s="122"/>
    </row>
    <row r="66" spans="1:27" ht="12.75" customHeight="1" thickBot="1">
      <c r="A66" s="11">
        <v>13</v>
      </c>
      <c r="B66" s="12" t="s">
        <v>145</v>
      </c>
      <c r="C66" s="12" t="s">
        <v>9</v>
      </c>
      <c r="D66" s="13" t="s">
        <v>90</v>
      </c>
      <c r="E66" s="47" t="s">
        <v>58</v>
      </c>
      <c r="F66" s="49">
        <v>12694</v>
      </c>
      <c r="G66" s="14">
        <v>25433</v>
      </c>
      <c r="H66" s="34">
        <f t="shared" si="2"/>
        <v>-0.500884677387646</v>
      </c>
      <c r="I66" s="36">
        <v>9864</v>
      </c>
      <c r="J66" s="14">
        <v>10050</v>
      </c>
      <c r="K66" s="52">
        <f t="shared" si="3"/>
        <v>-0.01850746268656711</v>
      </c>
      <c r="L66" s="49">
        <v>257</v>
      </c>
      <c r="M66" s="14">
        <v>245</v>
      </c>
      <c r="N66" s="34">
        <f t="shared" si="4"/>
        <v>0.048979591836734615</v>
      </c>
      <c r="O66" s="55">
        <v>210</v>
      </c>
      <c r="P66" s="15">
        <v>203</v>
      </c>
      <c r="Q66" s="52">
        <f t="shared" si="9"/>
        <v>0.034482758620689724</v>
      </c>
      <c r="R66" s="60">
        <f t="shared" si="10"/>
        <v>10331</v>
      </c>
      <c r="S66" s="15">
        <f t="shared" si="10"/>
        <v>10498</v>
      </c>
      <c r="T66" s="34">
        <f t="shared" si="6"/>
        <v>-0.015907791960373396</v>
      </c>
      <c r="U66" s="58">
        <f t="shared" si="7"/>
        <v>0.8138490625492358</v>
      </c>
      <c r="V66" s="24">
        <v>0.4758172114743162</v>
      </c>
      <c r="W66" s="52">
        <f t="shared" si="5"/>
        <v>0.7104237571136411</v>
      </c>
      <c r="X66" s="111"/>
      <c r="Y66" s="112"/>
      <c r="Z66" s="113"/>
      <c r="AA66" s="122"/>
    </row>
    <row r="67" spans="1:26" ht="15.75" thickBot="1">
      <c r="A67" s="25"/>
      <c r="B67" s="25"/>
      <c r="C67" s="25"/>
      <c r="D67" s="25"/>
      <c r="E67" s="26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Z67" s="21"/>
    </row>
    <row r="68" spans="1:26" ht="15.75" thickBot="1">
      <c r="A68" s="67"/>
      <c r="B68" s="67"/>
      <c r="C68" s="67"/>
      <c r="D68" s="67"/>
      <c r="E68" s="66" t="s">
        <v>73</v>
      </c>
      <c r="F68" s="64">
        <f>SUM(F3:F67)</f>
        <v>1627589</v>
      </c>
      <c r="G68" s="27">
        <f>SUM(G3:G67)</f>
        <v>1830657</v>
      </c>
      <c r="H68" s="62">
        <f>(F68/G68)-1</f>
        <v>-0.11092629585990166</v>
      </c>
      <c r="I68" s="65">
        <f>SUM(I3:I67)</f>
        <v>1144954</v>
      </c>
      <c r="J68" s="27">
        <f>SUM(J3:J67)</f>
        <v>1126997</v>
      </c>
      <c r="K68" s="61">
        <f>(I68/J68)-1</f>
        <v>0.0159334940554412</v>
      </c>
      <c r="L68" s="64">
        <f>SUM(L3:L67)</f>
        <v>257307</v>
      </c>
      <c r="M68" s="27">
        <f>SUM(M3:M67)</f>
        <v>265778</v>
      </c>
      <c r="N68" s="62">
        <f>(L68/M68)-1</f>
        <v>-0.03187246498957774</v>
      </c>
      <c r="O68" s="65">
        <f>SUM(O3:O67)</f>
        <v>31032</v>
      </c>
      <c r="P68" s="27">
        <f>SUM(P3:P67)</f>
        <v>30867</v>
      </c>
      <c r="Q68" s="61">
        <f>(O68/P68)-1</f>
        <v>0.005345514627271841</v>
      </c>
      <c r="R68" s="64">
        <f>SUM(R3:R67)</f>
        <v>1433293</v>
      </c>
      <c r="S68" s="27">
        <f>SUM(S3:S67)</f>
        <v>1423642</v>
      </c>
      <c r="T68" s="62">
        <f t="shared" si="6"/>
        <v>0.006779091934629555</v>
      </c>
      <c r="U68" s="63">
        <f>+R68/F68</f>
        <v>0.8806234252013254</v>
      </c>
      <c r="V68" s="32">
        <f>+S68/G68</f>
        <v>0.7776672527950348</v>
      </c>
      <c r="W68" s="62">
        <f>(U68/V68)-1</f>
        <v>0.13239103490117787</v>
      </c>
      <c r="X68" s="68"/>
      <c r="Z68" s="69"/>
    </row>
    <row r="69" spans="5:18" ht="15.75" thickBot="1">
      <c r="E69" s="66" t="s">
        <v>161</v>
      </c>
      <c r="F69" s="99">
        <f>F68-G68</f>
        <v>-203068</v>
      </c>
      <c r="I69" s="99">
        <f>I68-J68</f>
        <v>17957</v>
      </c>
      <c r="L69" s="99">
        <f>L68-M68</f>
        <v>-8471</v>
      </c>
      <c r="O69" s="99">
        <f>O68-P68</f>
        <v>165</v>
      </c>
      <c r="R69" s="99">
        <f>R68-S68</f>
        <v>9651</v>
      </c>
    </row>
    <row r="70" spans="6:21" ht="24.75" thickBot="1">
      <c r="F70" s="100" t="s">
        <v>268</v>
      </c>
      <c r="I70" s="100" t="s">
        <v>273</v>
      </c>
      <c r="L70" s="100" t="s">
        <v>274</v>
      </c>
      <c r="O70" s="100" t="s">
        <v>275</v>
      </c>
      <c r="R70" s="100" t="s">
        <v>269</v>
      </c>
      <c r="U70" s="102"/>
    </row>
    <row r="72" spans="9:10" ht="15">
      <c r="I72" s="20"/>
      <c r="J72" s="20"/>
    </row>
    <row r="73" spans="1:26" ht="15">
      <c r="A73" s="16"/>
      <c r="B73" s="16"/>
      <c r="C73" s="16"/>
      <c r="D73" s="16"/>
      <c r="E73" s="17"/>
      <c r="F73" s="18"/>
      <c r="G73" s="18"/>
      <c r="H73" s="18"/>
      <c r="I73" s="17"/>
      <c r="J73" s="17"/>
      <c r="K73" s="18"/>
      <c r="L73" s="18"/>
      <c r="M73" s="18"/>
      <c r="N73" s="18"/>
      <c r="O73" s="17"/>
      <c r="P73" s="17"/>
      <c r="Q73" s="18"/>
      <c r="R73" s="17"/>
      <c r="S73" s="17"/>
      <c r="T73" s="18"/>
      <c r="U73" s="17"/>
      <c r="V73" s="17"/>
      <c r="W73" s="18"/>
      <c r="Z73" s="18"/>
    </row>
    <row r="74" ht="15">
      <c r="D74" s="101" t="s">
        <v>272</v>
      </c>
    </row>
    <row r="75" spans="1:26" ht="15">
      <c r="A75" s="19"/>
      <c r="B75" s="19"/>
      <c r="C75" s="19"/>
      <c r="D75" s="101" t="s">
        <v>248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Z75" s="19"/>
    </row>
    <row r="76" ht="15">
      <c r="D76" s="101"/>
    </row>
  </sheetData>
  <sheetProtection/>
  <conditionalFormatting sqref="T3:T66 T68 H68 W3:W66 Q3:Q66 N3:N66 K3:K66 H3:H66 Z68 V68:W68 Q68 N68 K68">
    <cfRule type="cellIs" priority="14" dxfId="4" operator="lessThan">
      <formula>0</formula>
    </cfRule>
  </conditionalFormatting>
  <conditionalFormatting sqref="Z3:Z66">
    <cfRule type="cellIs" priority="1" dxfId="5" operator="lessThan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1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1"/>
  <sheetViews>
    <sheetView zoomScalePageLayoutView="0" workbookViewId="0" topLeftCell="A29">
      <selection activeCell="G2" sqref="G2:G65"/>
    </sheetView>
  </sheetViews>
  <sheetFormatPr defaultColWidth="11.421875" defaultRowHeight="15"/>
  <cols>
    <col min="1" max="1" width="6.28125" style="0" bestFit="1" customWidth="1"/>
    <col min="3" max="4" width="0" style="0" hidden="1" customWidth="1"/>
    <col min="9" max="9" width="11.140625" style="0" customWidth="1"/>
    <col min="12" max="12" width="15.00390625" style="0" customWidth="1"/>
    <col min="14" max="14" width="16.57421875" style="0" customWidth="1"/>
  </cols>
  <sheetData>
    <row r="1" spans="1:14" ht="15.75" thickBot="1">
      <c r="A1" t="s">
        <v>162</v>
      </c>
      <c r="B1" s="29" t="s">
        <v>75</v>
      </c>
      <c r="C1" s="29" t="s">
        <v>76</v>
      </c>
      <c r="D1" s="29" t="s">
        <v>77</v>
      </c>
      <c r="E1" s="70" t="s">
        <v>0</v>
      </c>
      <c r="F1" s="103" t="s">
        <v>163</v>
      </c>
      <c r="G1" s="103" t="s">
        <v>232</v>
      </c>
      <c r="H1" s="103" t="s">
        <v>164</v>
      </c>
      <c r="I1" s="103" t="s">
        <v>75</v>
      </c>
      <c r="K1" t="s">
        <v>229</v>
      </c>
      <c r="L1" s="120" t="s">
        <v>230</v>
      </c>
      <c r="M1" s="120" t="s">
        <v>233</v>
      </c>
      <c r="N1" s="120" t="s">
        <v>231</v>
      </c>
    </row>
    <row r="2" spans="1:16" ht="15">
      <c r="A2">
        <v>1</v>
      </c>
      <c r="B2" s="2" t="s">
        <v>140</v>
      </c>
      <c r="C2" s="2" t="s">
        <v>37</v>
      </c>
      <c r="D2" s="3" t="s">
        <v>141</v>
      </c>
      <c r="E2" s="77" t="s">
        <v>54</v>
      </c>
      <c r="F2">
        <v>4728</v>
      </c>
      <c r="G2">
        <v>78</v>
      </c>
      <c r="H2">
        <v>233</v>
      </c>
      <c r="I2">
        <v>5553</v>
      </c>
      <c r="J2">
        <f>+B2-LEFT(K2,5)</f>
        <v>564</v>
      </c>
      <c r="K2" t="s">
        <v>165</v>
      </c>
      <c r="L2" s="121">
        <v>231420</v>
      </c>
      <c r="M2" s="121">
        <v>12897</v>
      </c>
      <c r="N2" s="121">
        <v>168722</v>
      </c>
      <c r="O2">
        <f aca="true" t="shared" si="0" ref="O2:O33">+P2-B2</f>
        <v>-564</v>
      </c>
      <c r="P2" t="s">
        <v>78</v>
      </c>
    </row>
    <row r="3" spans="1:16" ht="15">
      <c r="A3">
        <v>2</v>
      </c>
      <c r="B3" s="7" t="s">
        <v>146</v>
      </c>
      <c r="C3" s="7" t="s">
        <v>37</v>
      </c>
      <c r="D3" s="8" t="s">
        <v>141</v>
      </c>
      <c r="E3" s="46" t="s">
        <v>59</v>
      </c>
      <c r="F3">
        <v>25765</v>
      </c>
      <c r="G3">
        <v>535</v>
      </c>
      <c r="H3">
        <v>1726</v>
      </c>
      <c r="I3">
        <v>27742</v>
      </c>
      <c r="J3">
        <f aca="true" t="shared" si="1" ref="J3:J65">+B3-LEFT(K3,5)</f>
        <v>659</v>
      </c>
      <c r="K3" t="s">
        <v>166</v>
      </c>
      <c r="L3" s="121">
        <v>7063</v>
      </c>
      <c r="M3" s="121">
        <v>172</v>
      </c>
      <c r="N3" s="121">
        <v>334</v>
      </c>
      <c r="O3">
        <f t="shared" si="0"/>
        <v>-659</v>
      </c>
      <c r="P3" t="s">
        <v>80</v>
      </c>
    </row>
    <row r="4" spans="1:16" ht="15.75" thickBot="1">
      <c r="A4">
        <v>3</v>
      </c>
      <c r="B4" s="12" t="s">
        <v>153</v>
      </c>
      <c r="C4" s="12" t="s">
        <v>37</v>
      </c>
      <c r="D4" s="13" t="s">
        <v>141</v>
      </c>
      <c r="E4" s="47" t="s">
        <v>66</v>
      </c>
      <c r="F4">
        <v>7836</v>
      </c>
      <c r="G4">
        <v>120</v>
      </c>
      <c r="H4">
        <v>233</v>
      </c>
      <c r="I4">
        <v>11074</v>
      </c>
      <c r="J4">
        <f t="shared" si="1"/>
        <v>677</v>
      </c>
      <c r="K4" t="s">
        <v>167</v>
      </c>
      <c r="L4" s="121">
        <v>6952</v>
      </c>
      <c r="M4" s="121">
        <v>22</v>
      </c>
      <c r="N4" s="121">
        <v>549</v>
      </c>
      <c r="O4">
        <f t="shared" si="0"/>
        <v>-677</v>
      </c>
      <c r="P4" t="s">
        <v>82</v>
      </c>
    </row>
    <row r="5" spans="1:16" ht="15">
      <c r="A5">
        <v>4</v>
      </c>
      <c r="B5" s="2" t="s">
        <v>78</v>
      </c>
      <c r="C5" s="2" t="s">
        <v>1</v>
      </c>
      <c r="D5" s="3" t="s">
        <v>79</v>
      </c>
      <c r="E5" s="77" t="s">
        <v>2</v>
      </c>
      <c r="F5">
        <v>231420</v>
      </c>
      <c r="G5">
        <v>12897</v>
      </c>
      <c r="H5">
        <v>168722</v>
      </c>
      <c r="I5">
        <v>392589</v>
      </c>
      <c r="J5">
        <f t="shared" si="1"/>
        <v>-35</v>
      </c>
      <c r="K5" t="s">
        <v>168</v>
      </c>
      <c r="L5" s="121">
        <v>6375</v>
      </c>
      <c r="M5" s="121">
        <v>137</v>
      </c>
      <c r="N5" s="121">
        <v>367</v>
      </c>
      <c r="O5">
        <f t="shared" si="0"/>
        <v>35</v>
      </c>
      <c r="P5" t="s">
        <v>85</v>
      </c>
    </row>
    <row r="6" spans="1:16" ht="15">
      <c r="A6">
        <v>5</v>
      </c>
      <c r="B6" s="7" t="s">
        <v>102</v>
      </c>
      <c r="C6" s="7" t="s">
        <v>1</v>
      </c>
      <c r="D6" s="8" t="s">
        <v>79</v>
      </c>
      <c r="E6" s="46" t="s">
        <v>21</v>
      </c>
      <c r="F6">
        <v>9544</v>
      </c>
      <c r="G6">
        <v>24</v>
      </c>
      <c r="H6">
        <v>803</v>
      </c>
      <c r="I6">
        <v>15303</v>
      </c>
      <c r="J6">
        <f t="shared" si="1"/>
        <v>189</v>
      </c>
      <c r="K6" t="s">
        <v>169</v>
      </c>
      <c r="L6" s="121">
        <v>6049</v>
      </c>
      <c r="M6" s="121">
        <v>55</v>
      </c>
      <c r="N6" s="121">
        <v>233</v>
      </c>
      <c r="O6">
        <f t="shared" si="0"/>
        <v>-189</v>
      </c>
      <c r="P6" t="s">
        <v>87</v>
      </c>
    </row>
    <row r="7" spans="1:16" ht="15">
      <c r="A7">
        <v>6</v>
      </c>
      <c r="B7" s="7" t="s">
        <v>121</v>
      </c>
      <c r="C7" s="7" t="s">
        <v>1</v>
      </c>
      <c r="D7" s="8" t="s">
        <v>79</v>
      </c>
      <c r="E7" s="46" t="s">
        <v>36</v>
      </c>
      <c r="F7">
        <v>7814</v>
      </c>
      <c r="G7">
        <v>38</v>
      </c>
      <c r="H7">
        <v>382</v>
      </c>
      <c r="I7">
        <v>9911</v>
      </c>
      <c r="J7">
        <f t="shared" si="1"/>
        <v>302</v>
      </c>
      <c r="K7" t="s">
        <v>170</v>
      </c>
      <c r="L7" s="121">
        <v>34401</v>
      </c>
      <c r="M7" s="121">
        <v>846</v>
      </c>
      <c r="N7" s="121">
        <v>1032</v>
      </c>
      <c r="O7">
        <f t="shared" si="0"/>
        <v>-302</v>
      </c>
      <c r="P7" t="s">
        <v>89</v>
      </c>
    </row>
    <row r="8" spans="1:16" ht="15">
      <c r="A8">
        <v>7</v>
      </c>
      <c r="B8" s="7" t="s">
        <v>132</v>
      </c>
      <c r="C8" s="7" t="s">
        <v>1</v>
      </c>
      <c r="D8" s="8" t="s">
        <v>79</v>
      </c>
      <c r="E8" s="46" t="s">
        <v>48</v>
      </c>
      <c r="F8">
        <v>2976</v>
      </c>
      <c r="G8">
        <v>6</v>
      </c>
      <c r="H8">
        <v>247</v>
      </c>
      <c r="I8">
        <v>4346</v>
      </c>
      <c r="J8">
        <f t="shared" si="1"/>
        <v>397</v>
      </c>
      <c r="K8" t="s">
        <v>171</v>
      </c>
      <c r="L8" s="121">
        <v>4793</v>
      </c>
      <c r="M8" s="121">
        <v>171</v>
      </c>
      <c r="N8" s="121">
        <v>273</v>
      </c>
      <c r="O8">
        <f t="shared" si="0"/>
        <v>-397</v>
      </c>
      <c r="P8" t="s">
        <v>91</v>
      </c>
    </row>
    <row r="9" spans="1:16" ht="15">
      <c r="A9">
        <v>8</v>
      </c>
      <c r="B9" s="7" t="s">
        <v>156</v>
      </c>
      <c r="C9" s="7" t="s">
        <v>1</v>
      </c>
      <c r="D9" s="8" t="s">
        <v>79</v>
      </c>
      <c r="E9" s="46" t="s">
        <v>69</v>
      </c>
      <c r="F9">
        <v>7945</v>
      </c>
      <c r="G9">
        <v>51</v>
      </c>
      <c r="H9">
        <v>935</v>
      </c>
      <c r="I9">
        <v>13321</v>
      </c>
      <c r="J9">
        <f t="shared" si="1"/>
        <v>678</v>
      </c>
      <c r="K9" t="s">
        <v>172</v>
      </c>
      <c r="L9" s="121">
        <v>18200</v>
      </c>
      <c r="M9" s="121">
        <v>183</v>
      </c>
      <c r="N9" s="121">
        <v>832</v>
      </c>
      <c r="O9">
        <f t="shared" si="0"/>
        <v>-678</v>
      </c>
      <c r="P9" t="s">
        <v>92</v>
      </c>
    </row>
    <row r="10" spans="1:16" ht="15.75" thickBot="1">
      <c r="A10">
        <v>9</v>
      </c>
      <c r="B10" s="12" t="s">
        <v>159</v>
      </c>
      <c r="C10" s="12" t="s">
        <v>1</v>
      </c>
      <c r="D10" s="13" t="s">
        <v>79</v>
      </c>
      <c r="E10" s="47" t="s">
        <v>72</v>
      </c>
      <c r="F10">
        <v>8296</v>
      </c>
      <c r="G10">
        <v>52</v>
      </c>
      <c r="H10">
        <v>798</v>
      </c>
      <c r="I10">
        <v>10955</v>
      </c>
      <c r="J10">
        <f t="shared" si="1"/>
        <v>682</v>
      </c>
      <c r="K10" t="s">
        <v>173</v>
      </c>
      <c r="L10" s="121">
        <v>7455</v>
      </c>
      <c r="M10" s="121">
        <v>128</v>
      </c>
      <c r="N10" s="121">
        <v>366</v>
      </c>
      <c r="O10">
        <f t="shared" si="0"/>
        <v>-682</v>
      </c>
      <c r="P10" t="s">
        <v>93</v>
      </c>
    </row>
    <row r="11" spans="1:16" ht="15">
      <c r="A11">
        <v>10</v>
      </c>
      <c r="B11" s="38" t="s">
        <v>99</v>
      </c>
      <c r="C11" s="38" t="s">
        <v>100</v>
      </c>
      <c r="D11" s="39" t="s">
        <v>101</v>
      </c>
      <c r="E11" s="45" t="s">
        <v>20</v>
      </c>
      <c r="F11">
        <v>7121</v>
      </c>
      <c r="G11">
        <v>94</v>
      </c>
      <c r="H11">
        <v>251</v>
      </c>
      <c r="I11">
        <v>5768</v>
      </c>
      <c r="J11">
        <f t="shared" si="1"/>
        <v>26</v>
      </c>
      <c r="K11" t="s">
        <v>174</v>
      </c>
      <c r="L11" s="121">
        <v>8235</v>
      </c>
      <c r="M11" s="121">
        <v>146</v>
      </c>
      <c r="N11" s="121">
        <v>395</v>
      </c>
      <c r="O11">
        <f t="shared" si="0"/>
        <v>-26</v>
      </c>
      <c r="P11" t="s">
        <v>94</v>
      </c>
    </row>
    <row r="12" spans="1:16" ht="15">
      <c r="A12">
        <v>11</v>
      </c>
      <c r="B12" s="7" t="s">
        <v>108</v>
      </c>
      <c r="C12" s="7" t="s">
        <v>100</v>
      </c>
      <c r="D12" s="8" t="s">
        <v>101</v>
      </c>
      <c r="E12" s="46" t="s">
        <v>25</v>
      </c>
      <c r="F12">
        <v>6880</v>
      </c>
      <c r="G12">
        <v>74</v>
      </c>
      <c r="H12">
        <v>197</v>
      </c>
      <c r="I12">
        <v>12062</v>
      </c>
      <c r="J12">
        <f t="shared" si="1"/>
        <v>46</v>
      </c>
      <c r="K12" t="s">
        <v>175</v>
      </c>
      <c r="L12" s="121">
        <v>5833</v>
      </c>
      <c r="M12" s="121">
        <v>48</v>
      </c>
      <c r="N12" s="121">
        <v>480</v>
      </c>
      <c r="O12">
        <f t="shared" si="0"/>
        <v>-46</v>
      </c>
      <c r="P12" t="s">
        <v>95</v>
      </c>
    </row>
    <row r="13" spans="1:16" ht="15">
      <c r="A13">
        <v>12</v>
      </c>
      <c r="B13" s="7" t="s">
        <v>125</v>
      </c>
      <c r="C13" s="7" t="s">
        <v>100</v>
      </c>
      <c r="D13" s="8" t="s">
        <v>101</v>
      </c>
      <c r="E13" s="46" t="s">
        <v>41</v>
      </c>
      <c r="F13">
        <v>8397</v>
      </c>
      <c r="G13">
        <v>186</v>
      </c>
      <c r="H13">
        <v>230</v>
      </c>
      <c r="I13">
        <v>9571</v>
      </c>
      <c r="J13">
        <f t="shared" si="1"/>
        <v>190</v>
      </c>
      <c r="K13" t="s">
        <v>176</v>
      </c>
      <c r="L13" s="121">
        <v>13643</v>
      </c>
      <c r="M13" s="121">
        <v>129</v>
      </c>
      <c r="N13" s="121">
        <v>417</v>
      </c>
      <c r="O13">
        <f t="shared" si="0"/>
        <v>-190</v>
      </c>
      <c r="P13" t="s">
        <v>96</v>
      </c>
    </row>
    <row r="14" spans="1:16" ht="15">
      <c r="A14">
        <v>13</v>
      </c>
      <c r="B14" s="7" t="s">
        <v>138</v>
      </c>
      <c r="C14" s="7" t="s">
        <v>100</v>
      </c>
      <c r="D14" s="8" t="s">
        <v>101</v>
      </c>
      <c r="E14" s="46" t="s">
        <v>52</v>
      </c>
      <c r="F14">
        <v>11822</v>
      </c>
      <c r="G14">
        <v>136</v>
      </c>
      <c r="H14">
        <v>268</v>
      </c>
      <c r="I14">
        <v>9779</v>
      </c>
      <c r="J14">
        <f t="shared" si="1"/>
        <v>316</v>
      </c>
      <c r="K14" t="s">
        <v>177</v>
      </c>
      <c r="L14" s="121">
        <v>8984</v>
      </c>
      <c r="M14" s="121">
        <v>58</v>
      </c>
      <c r="N14" s="121">
        <v>252</v>
      </c>
      <c r="O14">
        <f t="shared" si="0"/>
        <v>-316</v>
      </c>
      <c r="P14" t="s">
        <v>97</v>
      </c>
    </row>
    <row r="15" spans="1:16" ht="15.75" thickBot="1">
      <c r="A15">
        <v>14</v>
      </c>
      <c r="B15" s="86" t="s">
        <v>155</v>
      </c>
      <c r="C15" s="86" t="s">
        <v>100</v>
      </c>
      <c r="D15" s="87" t="s">
        <v>101</v>
      </c>
      <c r="E15" s="88" t="s">
        <v>68</v>
      </c>
      <c r="F15">
        <v>14092</v>
      </c>
      <c r="G15">
        <v>289</v>
      </c>
      <c r="H15">
        <v>450</v>
      </c>
      <c r="I15">
        <v>17878</v>
      </c>
      <c r="J15">
        <f t="shared" si="1"/>
        <v>559</v>
      </c>
      <c r="K15" t="s">
        <v>178</v>
      </c>
      <c r="L15" s="121">
        <v>30845</v>
      </c>
      <c r="M15" s="121">
        <v>487</v>
      </c>
      <c r="N15" s="121">
        <v>1466</v>
      </c>
      <c r="O15">
        <f t="shared" si="0"/>
        <v>-559</v>
      </c>
      <c r="P15" t="s">
        <v>98</v>
      </c>
    </row>
    <row r="16" spans="1:16" ht="15">
      <c r="A16">
        <v>15</v>
      </c>
      <c r="B16" s="2" t="s">
        <v>82</v>
      </c>
      <c r="C16" s="2" t="s">
        <v>83</v>
      </c>
      <c r="D16" s="3" t="s">
        <v>84</v>
      </c>
      <c r="E16" s="77" t="s">
        <v>5</v>
      </c>
      <c r="F16">
        <v>6952</v>
      </c>
      <c r="G16">
        <v>22</v>
      </c>
      <c r="H16">
        <v>549</v>
      </c>
      <c r="I16">
        <v>7361</v>
      </c>
      <c r="J16">
        <f t="shared" si="1"/>
        <v>-211</v>
      </c>
      <c r="K16" t="s">
        <v>179</v>
      </c>
      <c r="L16" s="121">
        <v>7121</v>
      </c>
      <c r="M16" s="121">
        <v>94</v>
      </c>
      <c r="N16" s="121">
        <v>251</v>
      </c>
      <c r="O16">
        <f t="shared" si="0"/>
        <v>211</v>
      </c>
      <c r="P16" t="s">
        <v>99</v>
      </c>
    </row>
    <row r="17" spans="1:16" ht="15">
      <c r="A17">
        <v>16</v>
      </c>
      <c r="B17" s="7" t="s">
        <v>95</v>
      </c>
      <c r="C17" s="7" t="s">
        <v>83</v>
      </c>
      <c r="D17" s="8" t="s">
        <v>84</v>
      </c>
      <c r="E17" s="46" t="s">
        <v>16</v>
      </c>
      <c r="F17">
        <v>5833</v>
      </c>
      <c r="G17">
        <v>48</v>
      </c>
      <c r="H17">
        <v>480</v>
      </c>
      <c r="I17">
        <v>7236</v>
      </c>
      <c r="J17">
        <f t="shared" si="1"/>
        <v>-30</v>
      </c>
      <c r="K17" t="s">
        <v>180</v>
      </c>
      <c r="L17" s="121">
        <v>9544</v>
      </c>
      <c r="M17" s="121">
        <v>24</v>
      </c>
      <c r="N17" s="121">
        <v>803</v>
      </c>
      <c r="O17">
        <f t="shared" si="0"/>
        <v>30</v>
      </c>
      <c r="P17" t="s">
        <v>102</v>
      </c>
    </row>
    <row r="18" spans="1:16" ht="15">
      <c r="A18">
        <v>17</v>
      </c>
      <c r="B18" s="7" t="s">
        <v>96</v>
      </c>
      <c r="C18" s="7" t="s">
        <v>83</v>
      </c>
      <c r="D18" s="8" t="s">
        <v>84</v>
      </c>
      <c r="E18" s="46" t="s">
        <v>17</v>
      </c>
      <c r="F18">
        <v>13643</v>
      </c>
      <c r="G18">
        <v>129</v>
      </c>
      <c r="H18">
        <v>417</v>
      </c>
      <c r="I18">
        <v>15477</v>
      </c>
      <c r="J18">
        <f t="shared" si="1"/>
        <v>-35</v>
      </c>
      <c r="K18" t="s">
        <v>181</v>
      </c>
      <c r="L18" s="121">
        <v>20777</v>
      </c>
      <c r="M18" s="121">
        <v>545</v>
      </c>
      <c r="N18" s="121">
        <v>498</v>
      </c>
      <c r="O18">
        <f t="shared" si="0"/>
        <v>35</v>
      </c>
      <c r="P18" t="s">
        <v>103</v>
      </c>
    </row>
    <row r="19" spans="1:16" ht="15">
      <c r="A19">
        <v>18</v>
      </c>
      <c r="B19" s="7" t="s">
        <v>97</v>
      </c>
      <c r="C19" s="7" t="s">
        <v>83</v>
      </c>
      <c r="D19" s="8" t="s">
        <v>84</v>
      </c>
      <c r="E19" s="46" t="s">
        <v>18</v>
      </c>
      <c r="F19">
        <v>8984</v>
      </c>
      <c r="G19">
        <v>58</v>
      </c>
      <c r="H19">
        <v>252</v>
      </c>
      <c r="I19">
        <v>9198</v>
      </c>
      <c r="J19">
        <f t="shared" si="1"/>
        <v>-30</v>
      </c>
      <c r="K19" t="s">
        <v>182</v>
      </c>
      <c r="L19" s="121">
        <v>5458</v>
      </c>
      <c r="M19" s="121">
        <v>24</v>
      </c>
      <c r="N19" s="121">
        <v>242</v>
      </c>
      <c r="O19">
        <f t="shared" si="0"/>
        <v>30</v>
      </c>
      <c r="P19" t="s">
        <v>105</v>
      </c>
    </row>
    <row r="20" spans="1:16" ht="15">
      <c r="A20">
        <v>19</v>
      </c>
      <c r="B20" s="7" t="s">
        <v>98</v>
      </c>
      <c r="C20" s="7" t="s">
        <v>83</v>
      </c>
      <c r="D20" s="8" t="s">
        <v>84</v>
      </c>
      <c r="E20" s="46" t="s">
        <v>19</v>
      </c>
      <c r="F20">
        <v>30845</v>
      </c>
      <c r="G20">
        <v>487</v>
      </c>
      <c r="H20">
        <v>1466</v>
      </c>
      <c r="I20">
        <v>37033</v>
      </c>
      <c r="J20">
        <f t="shared" si="1"/>
        <v>-29</v>
      </c>
      <c r="K20" t="s">
        <v>183</v>
      </c>
      <c r="L20" s="121">
        <v>6880</v>
      </c>
      <c r="M20" s="121">
        <v>74</v>
      </c>
      <c r="N20" s="121">
        <v>197</v>
      </c>
      <c r="O20">
        <f t="shared" si="0"/>
        <v>29</v>
      </c>
      <c r="P20" t="s">
        <v>108</v>
      </c>
    </row>
    <row r="21" spans="1:16" ht="15">
      <c r="A21">
        <v>20</v>
      </c>
      <c r="B21" s="7" t="s">
        <v>111</v>
      </c>
      <c r="C21" s="7" t="s">
        <v>83</v>
      </c>
      <c r="D21" s="8" t="s">
        <v>84</v>
      </c>
      <c r="E21" s="46" t="s">
        <v>28</v>
      </c>
      <c r="F21">
        <v>5443</v>
      </c>
      <c r="G21">
        <v>41</v>
      </c>
      <c r="H21">
        <v>406</v>
      </c>
      <c r="I21">
        <v>7135</v>
      </c>
      <c r="J21">
        <f t="shared" si="1"/>
        <v>29</v>
      </c>
      <c r="K21" t="s">
        <v>184</v>
      </c>
      <c r="L21" s="121">
        <v>12521</v>
      </c>
      <c r="M21" s="121">
        <v>209</v>
      </c>
      <c r="N21" s="121">
        <v>579</v>
      </c>
      <c r="O21">
        <f t="shared" si="0"/>
        <v>-29</v>
      </c>
      <c r="P21" t="s">
        <v>109</v>
      </c>
    </row>
    <row r="22" spans="1:16" ht="15">
      <c r="A22">
        <v>21</v>
      </c>
      <c r="B22" s="7" t="s">
        <v>112</v>
      </c>
      <c r="C22" s="7" t="s">
        <v>83</v>
      </c>
      <c r="D22" s="8" t="s">
        <v>84</v>
      </c>
      <c r="E22" s="46" t="s">
        <v>29</v>
      </c>
      <c r="F22">
        <v>16141</v>
      </c>
      <c r="G22">
        <v>205</v>
      </c>
      <c r="H22">
        <v>1142</v>
      </c>
      <c r="I22">
        <v>19339</v>
      </c>
      <c r="J22">
        <f t="shared" si="1"/>
        <v>57</v>
      </c>
      <c r="K22" t="s">
        <v>185</v>
      </c>
      <c r="L22" s="121">
        <v>11650</v>
      </c>
      <c r="M22" s="121">
        <v>291</v>
      </c>
      <c r="N22" s="121">
        <v>565</v>
      </c>
      <c r="O22">
        <f t="shared" si="0"/>
        <v>-57</v>
      </c>
      <c r="P22" t="s">
        <v>110</v>
      </c>
    </row>
    <row r="23" spans="1:16" ht="15">
      <c r="A23">
        <v>22</v>
      </c>
      <c r="B23" s="7" t="s">
        <v>116</v>
      </c>
      <c r="C23" s="7" t="s">
        <v>83</v>
      </c>
      <c r="D23" s="8" t="s">
        <v>84</v>
      </c>
      <c r="E23" s="46" t="s">
        <v>31</v>
      </c>
      <c r="F23">
        <v>5265</v>
      </c>
      <c r="G23">
        <v>39</v>
      </c>
      <c r="H23">
        <v>262</v>
      </c>
      <c r="I23">
        <v>7040</v>
      </c>
      <c r="J23">
        <f t="shared" si="1"/>
        <v>36</v>
      </c>
      <c r="K23" t="s">
        <v>186</v>
      </c>
      <c r="L23" s="121">
        <v>5443</v>
      </c>
      <c r="M23" s="121">
        <v>41</v>
      </c>
      <c r="N23" s="121">
        <v>406</v>
      </c>
      <c r="O23">
        <f t="shared" si="0"/>
        <v>-36</v>
      </c>
      <c r="P23" t="s">
        <v>111</v>
      </c>
    </row>
    <row r="24" spans="1:16" ht="15">
      <c r="A24">
        <v>23</v>
      </c>
      <c r="B24" s="7" t="s">
        <v>117</v>
      </c>
      <c r="C24" s="7" t="s">
        <v>83</v>
      </c>
      <c r="D24" s="8" t="s">
        <v>84</v>
      </c>
      <c r="E24" s="46" t="s">
        <v>32</v>
      </c>
      <c r="F24">
        <v>6516</v>
      </c>
      <c r="G24">
        <v>67</v>
      </c>
      <c r="H24">
        <v>444</v>
      </c>
      <c r="I24">
        <v>7632</v>
      </c>
      <c r="J24">
        <f t="shared" si="1"/>
        <v>35</v>
      </c>
      <c r="K24" t="s">
        <v>187</v>
      </c>
      <c r="L24" s="121">
        <v>16141</v>
      </c>
      <c r="M24" s="121">
        <v>205</v>
      </c>
      <c r="N24" s="121">
        <v>1142</v>
      </c>
      <c r="O24">
        <f t="shared" si="0"/>
        <v>-35</v>
      </c>
      <c r="P24" t="s">
        <v>112</v>
      </c>
    </row>
    <row r="25" spans="1:16" ht="15">
      <c r="A25">
        <v>24</v>
      </c>
      <c r="B25" s="7" t="s">
        <v>119</v>
      </c>
      <c r="C25" s="7" t="s">
        <v>83</v>
      </c>
      <c r="D25" s="8" t="s">
        <v>84</v>
      </c>
      <c r="E25" s="46" t="s">
        <v>34</v>
      </c>
      <c r="F25">
        <v>96626</v>
      </c>
      <c r="G25">
        <v>2334</v>
      </c>
      <c r="H25">
        <v>27547</v>
      </c>
      <c r="I25">
        <v>115836</v>
      </c>
      <c r="J25">
        <f t="shared" si="1"/>
        <v>36</v>
      </c>
      <c r="K25" t="s">
        <v>188</v>
      </c>
      <c r="L25" s="121">
        <v>10010</v>
      </c>
      <c r="M25" s="121">
        <v>161</v>
      </c>
      <c r="N25" s="121">
        <v>441</v>
      </c>
      <c r="O25">
        <f t="shared" si="0"/>
        <v>-36</v>
      </c>
      <c r="P25" t="s">
        <v>113</v>
      </c>
    </row>
    <row r="26" spans="1:16" ht="15">
      <c r="A26">
        <v>25</v>
      </c>
      <c r="B26" s="7" t="s">
        <v>139</v>
      </c>
      <c r="C26" s="7" t="s">
        <v>83</v>
      </c>
      <c r="D26" s="8" t="s">
        <v>84</v>
      </c>
      <c r="E26" s="46" t="s">
        <v>53</v>
      </c>
      <c r="F26">
        <v>11261</v>
      </c>
      <c r="G26">
        <v>73</v>
      </c>
      <c r="H26">
        <v>409</v>
      </c>
      <c r="I26">
        <v>10058</v>
      </c>
      <c r="J26">
        <f t="shared" si="1"/>
        <v>237</v>
      </c>
      <c r="K26" t="s">
        <v>189</v>
      </c>
      <c r="L26" s="121">
        <v>5265</v>
      </c>
      <c r="M26" s="121">
        <v>39</v>
      </c>
      <c r="N26" s="121">
        <v>262</v>
      </c>
      <c r="O26">
        <f t="shared" si="0"/>
        <v>-237</v>
      </c>
      <c r="P26" t="s">
        <v>116</v>
      </c>
    </row>
    <row r="27" spans="1:16" ht="15">
      <c r="A27">
        <v>26</v>
      </c>
      <c r="B27" s="7" t="s">
        <v>142</v>
      </c>
      <c r="C27" s="7" t="s">
        <v>83</v>
      </c>
      <c r="D27" s="8" t="s">
        <v>84</v>
      </c>
      <c r="E27" s="46" t="s">
        <v>55</v>
      </c>
      <c r="F27">
        <v>7222</v>
      </c>
      <c r="G27">
        <v>125</v>
      </c>
      <c r="H27">
        <v>439</v>
      </c>
      <c r="I27">
        <v>8365</v>
      </c>
      <c r="J27">
        <f t="shared" si="1"/>
        <v>221</v>
      </c>
      <c r="K27" t="s">
        <v>190</v>
      </c>
      <c r="L27" s="121">
        <v>6516</v>
      </c>
      <c r="M27" s="121">
        <v>67</v>
      </c>
      <c r="N27" s="121">
        <v>444</v>
      </c>
      <c r="O27">
        <f t="shared" si="0"/>
        <v>-221</v>
      </c>
      <c r="P27" t="s">
        <v>117</v>
      </c>
    </row>
    <row r="28" spans="1:16" ht="15.75" thickBot="1">
      <c r="A28">
        <v>27</v>
      </c>
      <c r="B28" s="12" t="s">
        <v>143</v>
      </c>
      <c r="C28" s="12" t="s">
        <v>83</v>
      </c>
      <c r="D28" s="13" t="s">
        <v>84</v>
      </c>
      <c r="E28" s="47" t="s">
        <v>56</v>
      </c>
      <c r="F28">
        <v>15928</v>
      </c>
      <c r="G28">
        <v>81</v>
      </c>
      <c r="H28">
        <v>859</v>
      </c>
      <c r="I28">
        <v>17219</v>
      </c>
      <c r="J28">
        <f t="shared" si="1"/>
        <v>231</v>
      </c>
      <c r="K28" t="s">
        <v>191</v>
      </c>
      <c r="L28" s="121">
        <v>4926</v>
      </c>
      <c r="M28" s="121">
        <v>36</v>
      </c>
      <c r="N28" s="121">
        <v>540</v>
      </c>
      <c r="O28">
        <f t="shared" si="0"/>
        <v>-231</v>
      </c>
      <c r="P28" t="s">
        <v>118</v>
      </c>
    </row>
    <row r="29" spans="1:16" ht="15">
      <c r="A29">
        <v>28</v>
      </c>
      <c r="B29" s="38" t="s">
        <v>105</v>
      </c>
      <c r="C29" s="38" t="s">
        <v>106</v>
      </c>
      <c r="D29" s="39" t="s">
        <v>107</v>
      </c>
      <c r="E29" s="45" t="s">
        <v>24</v>
      </c>
      <c r="F29">
        <v>5458</v>
      </c>
      <c r="G29">
        <v>24</v>
      </c>
      <c r="H29">
        <v>242</v>
      </c>
      <c r="I29">
        <v>7442</v>
      </c>
      <c r="J29">
        <f t="shared" si="1"/>
        <v>-102</v>
      </c>
      <c r="K29" t="s">
        <v>192</v>
      </c>
      <c r="L29" s="121">
        <v>96626</v>
      </c>
      <c r="M29" s="121">
        <v>2334</v>
      </c>
      <c r="N29" s="121">
        <v>27547</v>
      </c>
      <c r="O29">
        <f t="shared" si="0"/>
        <v>102</v>
      </c>
      <c r="P29" t="s">
        <v>119</v>
      </c>
    </row>
    <row r="30" spans="1:16" ht="15">
      <c r="A30">
        <v>29</v>
      </c>
      <c r="B30" s="7" t="s">
        <v>110</v>
      </c>
      <c r="C30" s="7" t="s">
        <v>106</v>
      </c>
      <c r="D30" s="8" t="s">
        <v>107</v>
      </c>
      <c r="E30" s="46" t="s">
        <v>27</v>
      </c>
      <c r="F30">
        <v>11650</v>
      </c>
      <c r="G30">
        <v>291</v>
      </c>
      <c r="H30">
        <v>565</v>
      </c>
      <c r="I30">
        <v>13809</v>
      </c>
      <c r="J30">
        <f t="shared" si="1"/>
        <v>-118</v>
      </c>
      <c r="K30" t="s">
        <v>193</v>
      </c>
      <c r="L30" s="121">
        <v>14297</v>
      </c>
      <c r="M30" s="121">
        <v>412</v>
      </c>
      <c r="N30" s="121">
        <v>955</v>
      </c>
      <c r="O30">
        <f t="shared" si="0"/>
        <v>118</v>
      </c>
      <c r="P30" t="s">
        <v>120</v>
      </c>
    </row>
    <row r="31" spans="1:16" ht="15">
      <c r="A31">
        <v>30</v>
      </c>
      <c r="B31" s="7" t="s">
        <v>122</v>
      </c>
      <c r="C31" s="7" t="s">
        <v>106</v>
      </c>
      <c r="D31" s="8" t="s">
        <v>107</v>
      </c>
      <c r="E31" s="46" t="s">
        <v>38</v>
      </c>
      <c r="F31">
        <v>4012</v>
      </c>
      <c r="G31">
        <v>62</v>
      </c>
      <c r="H31">
        <v>212</v>
      </c>
      <c r="I31">
        <v>6470</v>
      </c>
      <c r="J31">
        <f t="shared" si="1"/>
        <v>4</v>
      </c>
      <c r="K31" t="s">
        <v>194</v>
      </c>
      <c r="L31" s="121">
        <v>7814</v>
      </c>
      <c r="M31" s="121">
        <v>38</v>
      </c>
      <c r="N31" s="121">
        <v>382</v>
      </c>
      <c r="O31">
        <f t="shared" si="0"/>
        <v>-4</v>
      </c>
      <c r="P31" t="s">
        <v>121</v>
      </c>
    </row>
    <row r="32" spans="1:16" ht="15.75" thickBot="1">
      <c r="A32">
        <v>31</v>
      </c>
      <c r="B32" s="86" t="s">
        <v>127</v>
      </c>
      <c r="C32" s="86" t="s">
        <v>106</v>
      </c>
      <c r="D32" s="87" t="s">
        <v>107</v>
      </c>
      <c r="E32" s="88" t="s">
        <v>43</v>
      </c>
      <c r="F32">
        <v>8451</v>
      </c>
      <c r="G32">
        <v>151</v>
      </c>
      <c r="H32">
        <v>368</v>
      </c>
      <c r="I32">
        <v>9268</v>
      </c>
      <c r="J32">
        <f t="shared" si="1"/>
        <v>33</v>
      </c>
      <c r="K32" t="s">
        <v>195</v>
      </c>
      <c r="L32" s="121">
        <v>4012</v>
      </c>
      <c r="M32" s="121">
        <v>62</v>
      </c>
      <c r="N32" s="121">
        <v>212</v>
      </c>
      <c r="O32">
        <f t="shared" si="0"/>
        <v>-33</v>
      </c>
      <c r="P32" t="s">
        <v>122</v>
      </c>
    </row>
    <row r="33" spans="1:16" ht="15">
      <c r="A33">
        <v>32</v>
      </c>
      <c r="B33" s="2" t="s">
        <v>87</v>
      </c>
      <c r="C33" s="2" t="s">
        <v>3</v>
      </c>
      <c r="D33" s="3" t="s">
        <v>88</v>
      </c>
      <c r="E33" s="77" t="s">
        <v>8</v>
      </c>
      <c r="F33">
        <v>6049</v>
      </c>
      <c r="G33">
        <v>55</v>
      </c>
      <c r="H33">
        <v>233</v>
      </c>
      <c r="I33">
        <v>8420</v>
      </c>
      <c r="J33">
        <f t="shared" si="1"/>
        <v>-339</v>
      </c>
      <c r="K33" t="s">
        <v>196</v>
      </c>
      <c r="L33" s="121">
        <v>5489</v>
      </c>
      <c r="M33" s="121">
        <v>212</v>
      </c>
      <c r="N33" s="121">
        <v>170</v>
      </c>
      <c r="O33">
        <f t="shared" si="0"/>
        <v>339</v>
      </c>
      <c r="P33" t="s">
        <v>123</v>
      </c>
    </row>
    <row r="34" spans="1:16" ht="15">
      <c r="A34">
        <v>33</v>
      </c>
      <c r="B34" s="7" t="s">
        <v>92</v>
      </c>
      <c r="C34" s="7" t="s">
        <v>3</v>
      </c>
      <c r="D34" s="8" t="s">
        <v>88</v>
      </c>
      <c r="E34" s="46" t="s">
        <v>13</v>
      </c>
      <c r="F34">
        <v>18200</v>
      </c>
      <c r="G34">
        <v>183</v>
      </c>
      <c r="H34">
        <v>832</v>
      </c>
      <c r="I34">
        <v>23910</v>
      </c>
      <c r="J34">
        <f t="shared" si="1"/>
        <v>-289</v>
      </c>
      <c r="K34" t="s">
        <v>197</v>
      </c>
      <c r="L34" s="121">
        <v>26171</v>
      </c>
      <c r="M34" s="121">
        <v>581</v>
      </c>
      <c r="N34" s="121">
        <v>3763</v>
      </c>
      <c r="O34">
        <f aca="true" t="shared" si="2" ref="O34:O65">+P34-B34</f>
        <v>289</v>
      </c>
      <c r="P34" t="s">
        <v>124</v>
      </c>
    </row>
    <row r="35" spans="1:16" ht="15">
      <c r="A35">
        <v>34</v>
      </c>
      <c r="B35" s="7" t="s">
        <v>124</v>
      </c>
      <c r="C35" s="7" t="s">
        <v>3</v>
      </c>
      <c r="D35" s="8" t="s">
        <v>88</v>
      </c>
      <c r="E35" s="46" t="s">
        <v>40</v>
      </c>
      <c r="F35">
        <v>26171</v>
      </c>
      <c r="G35">
        <v>581</v>
      </c>
      <c r="H35">
        <v>3763</v>
      </c>
      <c r="I35">
        <v>31751</v>
      </c>
      <c r="J35">
        <f t="shared" si="1"/>
        <v>-6</v>
      </c>
      <c r="K35" t="s">
        <v>198</v>
      </c>
      <c r="L35" s="121">
        <v>8397</v>
      </c>
      <c r="M35" s="121">
        <v>186</v>
      </c>
      <c r="N35" s="121">
        <v>230</v>
      </c>
      <c r="O35">
        <f t="shared" si="2"/>
        <v>6</v>
      </c>
      <c r="P35" t="s">
        <v>125</v>
      </c>
    </row>
    <row r="36" spans="1:16" ht="15">
      <c r="A36">
        <v>35</v>
      </c>
      <c r="B36" s="7" t="s">
        <v>149</v>
      </c>
      <c r="C36" s="7" t="s">
        <v>3</v>
      </c>
      <c r="D36" s="8" t="s">
        <v>88</v>
      </c>
      <c r="E36" s="46" t="s">
        <v>62</v>
      </c>
      <c r="F36">
        <v>14545</v>
      </c>
      <c r="G36">
        <v>159</v>
      </c>
      <c r="H36">
        <v>483</v>
      </c>
      <c r="I36">
        <v>18399</v>
      </c>
      <c r="J36">
        <f t="shared" si="1"/>
        <v>276</v>
      </c>
      <c r="K36" t="s">
        <v>199</v>
      </c>
      <c r="L36" s="121">
        <v>8398</v>
      </c>
      <c r="M36" s="121">
        <v>152</v>
      </c>
      <c r="N36" s="121">
        <v>324</v>
      </c>
      <c r="O36">
        <f t="shared" si="2"/>
        <v>-276</v>
      </c>
      <c r="P36" t="s">
        <v>126</v>
      </c>
    </row>
    <row r="37" spans="1:16" ht="15.75" thickBot="1">
      <c r="A37">
        <v>36</v>
      </c>
      <c r="B37" s="12" t="s">
        <v>151</v>
      </c>
      <c r="C37" s="12" t="s">
        <v>3</v>
      </c>
      <c r="D37" s="13" t="s">
        <v>88</v>
      </c>
      <c r="E37" s="47" t="s">
        <v>64</v>
      </c>
      <c r="F37">
        <v>5981</v>
      </c>
      <c r="G37">
        <v>60</v>
      </c>
      <c r="H37">
        <v>273</v>
      </c>
      <c r="I37">
        <v>6820</v>
      </c>
      <c r="J37">
        <f t="shared" si="1"/>
        <v>276</v>
      </c>
      <c r="K37" t="s">
        <v>200</v>
      </c>
      <c r="L37" s="121">
        <v>8451</v>
      </c>
      <c r="M37" s="121">
        <v>151</v>
      </c>
      <c r="N37" s="121">
        <v>368</v>
      </c>
      <c r="O37">
        <f t="shared" si="2"/>
        <v>-276</v>
      </c>
      <c r="P37" t="s">
        <v>127</v>
      </c>
    </row>
    <row r="38" spans="1:16" ht="15">
      <c r="A38">
        <v>37</v>
      </c>
      <c r="B38" s="38" t="s">
        <v>85</v>
      </c>
      <c r="C38" s="38" t="s">
        <v>6</v>
      </c>
      <c r="D38" s="39" t="s">
        <v>86</v>
      </c>
      <c r="E38" s="45" t="s">
        <v>7</v>
      </c>
      <c r="F38">
        <v>6375</v>
      </c>
      <c r="G38">
        <v>137</v>
      </c>
      <c r="H38">
        <v>367</v>
      </c>
      <c r="I38">
        <v>8603</v>
      </c>
      <c r="J38">
        <f t="shared" si="1"/>
        <v>-391</v>
      </c>
      <c r="K38" t="s">
        <v>201</v>
      </c>
      <c r="L38" s="121">
        <v>7501</v>
      </c>
      <c r="M38" s="121">
        <v>100</v>
      </c>
      <c r="N38" s="121">
        <v>163</v>
      </c>
      <c r="O38">
        <f t="shared" si="2"/>
        <v>391</v>
      </c>
      <c r="P38" t="s">
        <v>128</v>
      </c>
    </row>
    <row r="39" spans="1:16" ht="15">
      <c r="A39">
        <v>38</v>
      </c>
      <c r="B39" s="7" t="s">
        <v>94</v>
      </c>
      <c r="C39" s="7" t="s">
        <v>6</v>
      </c>
      <c r="D39" s="8" t="s">
        <v>86</v>
      </c>
      <c r="E39" s="46" t="s">
        <v>15</v>
      </c>
      <c r="F39">
        <v>8235</v>
      </c>
      <c r="G39">
        <v>146</v>
      </c>
      <c r="H39">
        <v>395</v>
      </c>
      <c r="I39">
        <v>13738</v>
      </c>
      <c r="J39">
        <f t="shared" si="1"/>
        <v>-228</v>
      </c>
      <c r="K39" t="s">
        <v>202</v>
      </c>
      <c r="L39" s="121">
        <v>6737</v>
      </c>
      <c r="M39" s="121">
        <v>114</v>
      </c>
      <c r="N39" s="121">
        <v>311</v>
      </c>
      <c r="O39">
        <f t="shared" si="2"/>
        <v>228</v>
      </c>
      <c r="P39" t="s">
        <v>129</v>
      </c>
    </row>
    <row r="40" spans="1:16" ht="15">
      <c r="A40">
        <v>39</v>
      </c>
      <c r="B40" s="7" t="s">
        <v>126</v>
      </c>
      <c r="C40" s="7" t="s">
        <v>6</v>
      </c>
      <c r="D40" s="8" t="s">
        <v>86</v>
      </c>
      <c r="E40" s="46" t="s">
        <v>42</v>
      </c>
      <c r="F40">
        <v>8398</v>
      </c>
      <c r="G40">
        <v>152</v>
      </c>
      <c r="H40">
        <v>324</v>
      </c>
      <c r="I40">
        <v>10012</v>
      </c>
      <c r="J40">
        <f t="shared" si="1"/>
        <v>-62</v>
      </c>
      <c r="K40" t="s">
        <v>203</v>
      </c>
      <c r="L40" s="121">
        <v>6491</v>
      </c>
      <c r="M40" s="121">
        <v>236</v>
      </c>
      <c r="N40" s="121">
        <v>161</v>
      </c>
      <c r="O40">
        <f t="shared" si="2"/>
        <v>62</v>
      </c>
      <c r="P40" t="s">
        <v>131</v>
      </c>
    </row>
    <row r="41" spans="1:16" ht="15.75" thickBot="1">
      <c r="A41">
        <v>40</v>
      </c>
      <c r="B41" s="86" t="s">
        <v>147</v>
      </c>
      <c r="C41" s="86" t="s">
        <v>6</v>
      </c>
      <c r="D41" s="87" t="s">
        <v>86</v>
      </c>
      <c r="E41" s="88" t="s">
        <v>60</v>
      </c>
      <c r="F41">
        <v>16806</v>
      </c>
      <c r="G41">
        <v>395</v>
      </c>
      <c r="H41">
        <v>1175</v>
      </c>
      <c r="I41">
        <v>19770</v>
      </c>
      <c r="J41">
        <f t="shared" si="1"/>
        <v>203</v>
      </c>
      <c r="K41" t="s">
        <v>204</v>
      </c>
      <c r="L41" s="121">
        <v>2976</v>
      </c>
      <c r="M41" s="121">
        <v>6</v>
      </c>
      <c r="N41" s="121">
        <v>247</v>
      </c>
      <c r="O41">
        <f t="shared" si="2"/>
        <v>-203</v>
      </c>
      <c r="P41" t="s">
        <v>132</v>
      </c>
    </row>
    <row r="42" spans="1:16" ht="15">
      <c r="A42">
        <v>41</v>
      </c>
      <c r="B42" s="2" t="s">
        <v>135</v>
      </c>
      <c r="C42" s="2" t="s">
        <v>136</v>
      </c>
      <c r="D42" s="3" t="s">
        <v>137</v>
      </c>
      <c r="E42" s="77" t="s">
        <v>51</v>
      </c>
      <c r="F42">
        <v>6146</v>
      </c>
      <c r="G42">
        <v>128</v>
      </c>
      <c r="H42">
        <v>134</v>
      </c>
      <c r="I42">
        <v>14158</v>
      </c>
      <c r="J42">
        <f t="shared" si="1"/>
        <v>30</v>
      </c>
      <c r="K42" t="s">
        <v>205</v>
      </c>
      <c r="L42" s="121">
        <v>19001</v>
      </c>
      <c r="M42" s="121">
        <v>421</v>
      </c>
      <c r="N42" s="121">
        <v>382</v>
      </c>
      <c r="O42">
        <f t="shared" si="2"/>
        <v>-30</v>
      </c>
      <c r="P42" t="s">
        <v>133</v>
      </c>
    </row>
    <row r="43" spans="1:16" ht="15.75" thickBot="1">
      <c r="A43">
        <v>42</v>
      </c>
      <c r="B43" s="12" t="s">
        <v>157</v>
      </c>
      <c r="C43" s="12" t="s">
        <v>136</v>
      </c>
      <c r="D43" s="13" t="s">
        <v>137</v>
      </c>
      <c r="E43" s="47" t="s">
        <v>70</v>
      </c>
      <c r="F43">
        <v>148674</v>
      </c>
      <c r="G43">
        <v>4336</v>
      </c>
      <c r="H43">
        <v>23344</v>
      </c>
      <c r="I43">
        <v>257052</v>
      </c>
      <c r="J43">
        <f t="shared" si="1"/>
        <v>329</v>
      </c>
      <c r="K43" t="s">
        <v>206</v>
      </c>
      <c r="L43" s="121">
        <v>5643</v>
      </c>
      <c r="M43" s="121">
        <v>28</v>
      </c>
      <c r="N43" s="121">
        <v>279</v>
      </c>
      <c r="O43">
        <f t="shared" si="2"/>
        <v>-329</v>
      </c>
      <c r="P43" t="s">
        <v>134</v>
      </c>
    </row>
    <row r="44" spans="1:16" ht="15">
      <c r="A44">
        <v>43</v>
      </c>
      <c r="B44" s="38" t="s">
        <v>129</v>
      </c>
      <c r="C44" s="38" t="s">
        <v>45</v>
      </c>
      <c r="D44" s="39" t="s">
        <v>130</v>
      </c>
      <c r="E44" s="45" t="s">
        <v>46</v>
      </c>
      <c r="F44">
        <v>6737</v>
      </c>
      <c r="G44">
        <v>114</v>
      </c>
      <c r="H44">
        <v>311</v>
      </c>
      <c r="I44">
        <v>8946</v>
      </c>
      <c r="J44">
        <f t="shared" si="1"/>
        <v>-85</v>
      </c>
      <c r="K44" t="s">
        <v>207</v>
      </c>
      <c r="L44" s="121">
        <v>6146</v>
      </c>
      <c r="M44" s="121">
        <v>128</v>
      </c>
      <c r="N44" s="121">
        <v>134</v>
      </c>
      <c r="O44">
        <f t="shared" si="2"/>
        <v>85</v>
      </c>
      <c r="P44" t="s">
        <v>135</v>
      </c>
    </row>
    <row r="45" spans="1:16" ht="15.75" thickBot="1">
      <c r="A45">
        <v>44</v>
      </c>
      <c r="B45" s="86" t="s">
        <v>144</v>
      </c>
      <c r="C45" s="86" t="s">
        <v>45</v>
      </c>
      <c r="D45" s="87" t="s">
        <v>130</v>
      </c>
      <c r="E45" s="88" t="s">
        <v>57</v>
      </c>
      <c r="F45">
        <v>18647</v>
      </c>
      <c r="G45">
        <v>393</v>
      </c>
      <c r="H45">
        <v>858</v>
      </c>
      <c r="I45">
        <v>20057</v>
      </c>
      <c r="J45">
        <f t="shared" si="1"/>
        <v>72</v>
      </c>
      <c r="K45" t="s">
        <v>208</v>
      </c>
      <c r="L45" s="121">
        <v>11822</v>
      </c>
      <c r="M45" s="121">
        <v>136</v>
      </c>
      <c r="N45" s="121">
        <v>268</v>
      </c>
      <c r="O45">
        <f t="shared" si="2"/>
        <v>-72</v>
      </c>
      <c r="P45" t="s">
        <v>138</v>
      </c>
    </row>
    <row r="46" spans="1:16" ht="15">
      <c r="A46">
        <v>45</v>
      </c>
      <c r="B46" s="2" t="s">
        <v>80</v>
      </c>
      <c r="C46" s="2" t="s">
        <v>11</v>
      </c>
      <c r="D46" s="3" t="s">
        <v>81</v>
      </c>
      <c r="E46" s="77" t="s">
        <v>4</v>
      </c>
      <c r="F46">
        <v>7063</v>
      </c>
      <c r="G46">
        <v>172</v>
      </c>
      <c r="H46">
        <v>334</v>
      </c>
      <c r="I46">
        <v>9320</v>
      </c>
      <c r="J46">
        <f t="shared" si="1"/>
        <v>-541</v>
      </c>
      <c r="K46" t="s">
        <v>209</v>
      </c>
      <c r="L46" s="121">
        <v>11261</v>
      </c>
      <c r="M46" s="121">
        <v>73</v>
      </c>
      <c r="N46" s="121">
        <v>409</v>
      </c>
      <c r="O46">
        <f t="shared" si="2"/>
        <v>541</v>
      </c>
      <c r="P46" t="s">
        <v>139</v>
      </c>
    </row>
    <row r="47" spans="1:16" ht="15">
      <c r="A47">
        <v>46</v>
      </c>
      <c r="B47" s="7" t="s">
        <v>91</v>
      </c>
      <c r="C47" s="7" t="s">
        <v>11</v>
      </c>
      <c r="D47" s="8" t="s">
        <v>81</v>
      </c>
      <c r="E47" s="46" t="s">
        <v>12</v>
      </c>
      <c r="F47">
        <v>4793</v>
      </c>
      <c r="G47">
        <v>171</v>
      </c>
      <c r="H47">
        <v>273</v>
      </c>
      <c r="I47">
        <v>6301</v>
      </c>
      <c r="J47">
        <f t="shared" si="1"/>
        <v>-482</v>
      </c>
      <c r="K47" t="s">
        <v>210</v>
      </c>
      <c r="L47" s="121">
        <v>4728</v>
      </c>
      <c r="M47" s="121">
        <v>78</v>
      </c>
      <c r="N47" s="121">
        <v>233</v>
      </c>
      <c r="O47">
        <f t="shared" si="2"/>
        <v>482</v>
      </c>
      <c r="P47" t="s">
        <v>140</v>
      </c>
    </row>
    <row r="48" spans="1:16" ht="15">
      <c r="A48">
        <v>47</v>
      </c>
      <c r="B48" s="7" t="s">
        <v>93</v>
      </c>
      <c r="C48" s="7" t="s">
        <v>11</v>
      </c>
      <c r="D48" s="8" t="s">
        <v>81</v>
      </c>
      <c r="E48" s="46" t="s">
        <v>14</v>
      </c>
      <c r="F48">
        <v>7455</v>
      </c>
      <c r="G48">
        <v>128</v>
      </c>
      <c r="H48">
        <v>366</v>
      </c>
      <c r="I48">
        <v>8316</v>
      </c>
      <c r="J48">
        <f t="shared" si="1"/>
        <v>-370</v>
      </c>
      <c r="K48" t="s">
        <v>211</v>
      </c>
      <c r="L48" s="121">
        <v>7222</v>
      </c>
      <c r="M48" s="121">
        <v>125</v>
      </c>
      <c r="N48" s="121">
        <v>439</v>
      </c>
      <c r="O48">
        <f t="shared" si="2"/>
        <v>370</v>
      </c>
      <c r="P48" t="s">
        <v>142</v>
      </c>
    </row>
    <row r="49" spans="1:16" ht="15">
      <c r="A49">
        <v>48</v>
      </c>
      <c r="B49" s="7" t="s">
        <v>109</v>
      </c>
      <c r="C49" s="7" t="s">
        <v>11</v>
      </c>
      <c r="D49" s="8" t="s">
        <v>81</v>
      </c>
      <c r="E49" s="46" t="s">
        <v>26</v>
      </c>
      <c r="F49">
        <v>12521</v>
      </c>
      <c r="G49">
        <v>209</v>
      </c>
      <c r="H49">
        <v>579</v>
      </c>
      <c r="I49">
        <v>14261</v>
      </c>
      <c r="J49">
        <f t="shared" si="1"/>
        <v>-327</v>
      </c>
      <c r="K49" t="s">
        <v>212</v>
      </c>
      <c r="L49" s="121">
        <v>15928</v>
      </c>
      <c r="M49" s="121">
        <v>81</v>
      </c>
      <c r="N49" s="121">
        <v>859</v>
      </c>
      <c r="O49">
        <f t="shared" si="2"/>
        <v>327</v>
      </c>
      <c r="P49" t="s">
        <v>143</v>
      </c>
    </row>
    <row r="50" spans="1:16" ht="15">
      <c r="A50">
        <v>49</v>
      </c>
      <c r="B50" s="7" t="s">
        <v>120</v>
      </c>
      <c r="C50" s="7" t="s">
        <v>11</v>
      </c>
      <c r="D50" s="8" t="s">
        <v>81</v>
      </c>
      <c r="E50" s="46" t="s">
        <v>35</v>
      </c>
      <c r="F50">
        <v>14297</v>
      </c>
      <c r="G50">
        <v>412</v>
      </c>
      <c r="H50">
        <v>955</v>
      </c>
      <c r="I50">
        <v>18643</v>
      </c>
      <c r="J50">
        <f t="shared" si="1"/>
        <v>-234</v>
      </c>
      <c r="K50" t="s">
        <v>213</v>
      </c>
      <c r="L50" s="121">
        <v>18647</v>
      </c>
      <c r="M50" s="121">
        <v>393</v>
      </c>
      <c r="N50" s="121">
        <v>858</v>
      </c>
      <c r="O50">
        <f t="shared" si="2"/>
        <v>234</v>
      </c>
      <c r="P50" t="s">
        <v>144</v>
      </c>
    </row>
    <row r="51" spans="1:16" ht="15">
      <c r="A51">
        <v>50</v>
      </c>
      <c r="B51" s="7" t="s">
        <v>148</v>
      </c>
      <c r="C51" s="7" t="s">
        <v>11</v>
      </c>
      <c r="D51" s="8" t="s">
        <v>81</v>
      </c>
      <c r="E51" s="46" t="s">
        <v>61</v>
      </c>
      <c r="F51">
        <v>6613</v>
      </c>
      <c r="G51">
        <v>91</v>
      </c>
      <c r="H51">
        <v>299</v>
      </c>
      <c r="I51">
        <v>9171</v>
      </c>
      <c r="J51">
        <f t="shared" si="1"/>
        <v>64</v>
      </c>
      <c r="K51" t="s">
        <v>214</v>
      </c>
      <c r="L51" s="121">
        <v>9864</v>
      </c>
      <c r="M51" s="121">
        <v>210</v>
      </c>
      <c r="N51" s="121">
        <v>257</v>
      </c>
      <c r="O51">
        <f t="shared" si="2"/>
        <v>-64</v>
      </c>
      <c r="P51" t="s">
        <v>145</v>
      </c>
    </row>
    <row r="52" spans="1:16" ht="15.75" thickBot="1">
      <c r="A52">
        <v>51</v>
      </c>
      <c r="B52" s="12" t="s">
        <v>150</v>
      </c>
      <c r="C52" s="12" t="s">
        <v>11</v>
      </c>
      <c r="D52" s="13" t="s">
        <v>81</v>
      </c>
      <c r="E52" s="47" t="s">
        <v>63</v>
      </c>
      <c r="F52">
        <v>11887</v>
      </c>
      <c r="G52">
        <v>301</v>
      </c>
      <c r="H52">
        <v>791</v>
      </c>
      <c r="I52">
        <v>14793</v>
      </c>
      <c r="J52">
        <f t="shared" si="1"/>
        <v>15</v>
      </c>
      <c r="K52" t="s">
        <v>215</v>
      </c>
      <c r="L52" s="121">
        <v>25765</v>
      </c>
      <c r="M52" s="121">
        <v>535</v>
      </c>
      <c r="N52" s="121">
        <v>1726</v>
      </c>
      <c r="O52">
        <f t="shared" si="2"/>
        <v>-15</v>
      </c>
      <c r="P52" t="s">
        <v>146</v>
      </c>
    </row>
    <row r="53" spans="1:16" ht="15">
      <c r="A53">
        <v>52</v>
      </c>
      <c r="B53" s="38" t="s">
        <v>113</v>
      </c>
      <c r="C53" s="38" t="s">
        <v>114</v>
      </c>
      <c r="D53" s="39" t="s">
        <v>115</v>
      </c>
      <c r="E53" s="45" t="s">
        <v>30</v>
      </c>
      <c r="F53">
        <v>10010</v>
      </c>
      <c r="G53">
        <v>161</v>
      </c>
      <c r="H53">
        <v>441</v>
      </c>
      <c r="I53">
        <v>11325</v>
      </c>
      <c r="J53">
        <f t="shared" si="1"/>
        <v>-363</v>
      </c>
      <c r="K53" t="s">
        <v>216</v>
      </c>
      <c r="L53" s="121">
        <v>16806</v>
      </c>
      <c r="M53" s="121">
        <v>395</v>
      </c>
      <c r="N53" s="121">
        <v>1175</v>
      </c>
      <c r="O53">
        <f t="shared" si="2"/>
        <v>363</v>
      </c>
      <c r="P53" t="s">
        <v>147</v>
      </c>
    </row>
    <row r="54" spans="1:16" ht="15">
      <c r="A54">
        <v>53</v>
      </c>
      <c r="B54" s="7" t="s">
        <v>118</v>
      </c>
      <c r="C54" s="7" t="s">
        <v>114</v>
      </c>
      <c r="D54" s="8" t="s">
        <v>115</v>
      </c>
      <c r="E54" s="46" t="s">
        <v>33</v>
      </c>
      <c r="F54">
        <v>4926</v>
      </c>
      <c r="G54">
        <v>36</v>
      </c>
      <c r="H54">
        <v>540</v>
      </c>
      <c r="I54">
        <v>7446</v>
      </c>
      <c r="J54">
        <f t="shared" si="1"/>
        <v>-331</v>
      </c>
      <c r="K54" t="s">
        <v>217</v>
      </c>
      <c r="L54" s="121">
        <v>6613</v>
      </c>
      <c r="M54" s="121">
        <v>91</v>
      </c>
      <c r="N54" s="121">
        <v>299</v>
      </c>
      <c r="O54">
        <f t="shared" si="2"/>
        <v>331</v>
      </c>
      <c r="P54" t="s">
        <v>148</v>
      </c>
    </row>
    <row r="55" spans="1:16" ht="15">
      <c r="A55">
        <v>54</v>
      </c>
      <c r="B55" s="7" t="s">
        <v>134</v>
      </c>
      <c r="C55" s="7" t="s">
        <v>114</v>
      </c>
      <c r="D55" s="8" t="s">
        <v>115</v>
      </c>
      <c r="E55" s="46" t="s">
        <v>50</v>
      </c>
      <c r="F55">
        <v>5643</v>
      </c>
      <c r="G55">
        <v>28</v>
      </c>
      <c r="H55">
        <v>279</v>
      </c>
      <c r="I55">
        <v>6993</v>
      </c>
      <c r="J55">
        <f t="shared" si="1"/>
        <v>-181</v>
      </c>
      <c r="K55" t="s">
        <v>218</v>
      </c>
      <c r="L55" s="121">
        <v>14545</v>
      </c>
      <c r="M55" s="121">
        <v>159</v>
      </c>
      <c r="N55" s="121">
        <v>483</v>
      </c>
      <c r="O55">
        <f t="shared" si="2"/>
        <v>181</v>
      </c>
      <c r="P55" t="s">
        <v>149</v>
      </c>
    </row>
    <row r="56" spans="1:16" ht="15">
      <c r="A56">
        <v>55</v>
      </c>
      <c r="B56" s="7" t="s">
        <v>154</v>
      </c>
      <c r="C56" s="7" t="s">
        <v>114</v>
      </c>
      <c r="D56" s="8" t="s">
        <v>115</v>
      </c>
      <c r="E56" s="46" t="s">
        <v>67</v>
      </c>
      <c r="F56">
        <v>5496</v>
      </c>
      <c r="G56">
        <v>24</v>
      </c>
      <c r="H56">
        <v>267</v>
      </c>
      <c r="I56">
        <v>7232</v>
      </c>
      <c r="J56">
        <f t="shared" si="1"/>
        <v>27</v>
      </c>
      <c r="K56" t="s">
        <v>219</v>
      </c>
      <c r="L56" s="121">
        <v>11887</v>
      </c>
      <c r="M56" s="121">
        <v>301</v>
      </c>
      <c r="N56" s="121">
        <v>791</v>
      </c>
      <c r="O56">
        <f t="shared" si="2"/>
        <v>-27</v>
      </c>
      <c r="P56" t="s">
        <v>150</v>
      </c>
    </row>
    <row r="57" spans="1:16" ht="15.75" thickBot="1">
      <c r="A57">
        <v>56</v>
      </c>
      <c r="B57" s="86" t="s">
        <v>158</v>
      </c>
      <c r="C57" s="86" t="s">
        <v>114</v>
      </c>
      <c r="D57" s="87" t="s">
        <v>115</v>
      </c>
      <c r="E57" s="88" t="s">
        <v>71</v>
      </c>
      <c r="F57">
        <v>37274</v>
      </c>
      <c r="G57">
        <v>885</v>
      </c>
      <c r="H57">
        <v>5287</v>
      </c>
      <c r="I57">
        <v>44575</v>
      </c>
      <c r="J57">
        <f t="shared" si="1"/>
        <v>144</v>
      </c>
      <c r="K57" t="s">
        <v>220</v>
      </c>
      <c r="L57" s="121">
        <v>5981</v>
      </c>
      <c r="M57" s="121">
        <v>60</v>
      </c>
      <c r="N57" s="121">
        <v>273</v>
      </c>
      <c r="O57">
        <f t="shared" si="2"/>
        <v>-144</v>
      </c>
      <c r="P57" t="s">
        <v>151</v>
      </c>
    </row>
    <row r="58" spans="1:16" ht="15">
      <c r="A58">
        <v>57</v>
      </c>
      <c r="B58" s="2" t="s">
        <v>103</v>
      </c>
      <c r="C58" s="2" t="s">
        <v>22</v>
      </c>
      <c r="D58" s="3" t="s">
        <v>104</v>
      </c>
      <c r="E58" s="77" t="s">
        <v>23</v>
      </c>
      <c r="F58">
        <v>20777</v>
      </c>
      <c r="G58">
        <v>545</v>
      </c>
      <c r="H58">
        <v>498</v>
      </c>
      <c r="I58">
        <v>22550</v>
      </c>
      <c r="J58">
        <f t="shared" si="1"/>
        <v>-446</v>
      </c>
      <c r="K58" t="s">
        <v>221</v>
      </c>
      <c r="L58" s="121">
        <v>7622</v>
      </c>
      <c r="M58" s="121">
        <v>188</v>
      </c>
      <c r="N58" s="121">
        <v>207</v>
      </c>
      <c r="O58">
        <f t="shared" si="2"/>
        <v>446</v>
      </c>
      <c r="P58" t="s">
        <v>152</v>
      </c>
    </row>
    <row r="59" spans="1:16" ht="15">
      <c r="A59">
        <v>58</v>
      </c>
      <c r="B59" s="7" t="s">
        <v>123</v>
      </c>
      <c r="C59" s="7" t="s">
        <v>22</v>
      </c>
      <c r="D59" s="8" t="s">
        <v>104</v>
      </c>
      <c r="E59" s="46" t="s">
        <v>39</v>
      </c>
      <c r="F59">
        <v>5489</v>
      </c>
      <c r="G59">
        <v>212</v>
      </c>
      <c r="H59">
        <v>170</v>
      </c>
      <c r="I59">
        <v>7460</v>
      </c>
      <c r="J59">
        <f t="shared" si="1"/>
        <v>-309</v>
      </c>
      <c r="K59" t="s">
        <v>222</v>
      </c>
      <c r="L59" s="121">
        <v>7836</v>
      </c>
      <c r="M59" s="121">
        <v>120</v>
      </c>
      <c r="N59" s="121">
        <v>233</v>
      </c>
      <c r="O59">
        <f t="shared" si="2"/>
        <v>309</v>
      </c>
      <c r="P59" t="s">
        <v>153</v>
      </c>
    </row>
    <row r="60" spans="1:16" ht="15">
      <c r="A60">
        <v>59</v>
      </c>
      <c r="B60" s="7" t="s">
        <v>131</v>
      </c>
      <c r="C60" s="7" t="s">
        <v>22</v>
      </c>
      <c r="D60" s="8" t="s">
        <v>104</v>
      </c>
      <c r="E60" s="46" t="s">
        <v>47</v>
      </c>
      <c r="F60">
        <v>6491</v>
      </c>
      <c r="G60">
        <v>236</v>
      </c>
      <c r="H60">
        <v>161</v>
      </c>
      <c r="I60">
        <v>12582</v>
      </c>
      <c r="J60">
        <f t="shared" si="1"/>
        <v>-247</v>
      </c>
      <c r="K60" t="s">
        <v>223</v>
      </c>
      <c r="L60" s="121">
        <v>5496</v>
      </c>
      <c r="M60" s="121">
        <v>24</v>
      </c>
      <c r="N60" s="121">
        <v>267</v>
      </c>
      <c r="O60">
        <f t="shared" si="2"/>
        <v>247</v>
      </c>
      <c r="P60" t="s">
        <v>154</v>
      </c>
    </row>
    <row r="61" spans="1:16" ht="15">
      <c r="A61">
        <v>60</v>
      </c>
      <c r="B61" s="7" t="s">
        <v>133</v>
      </c>
      <c r="C61" s="7" t="s">
        <v>22</v>
      </c>
      <c r="D61" s="8" t="s">
        <v>104</v>
      </c>
      <c r="E61" s="46" t="s">
        <v>49</v>
      </c>
      <c r="F61">
        <v>19001</v>
      </c>
      <c r="G61">
        <v>421</v>
      </c>
      <c r="H61">
        <v>382</v>
      </c>
      <c r="I61">
        <v>25210</v>
      </c>
      <c r="J61">
        <f t="shared" si="1"/>
        <v>-296</v>
      </c>
      <c r="K61" t="s">
        <v>224</v>
      </c>
      <c r="L61" s="121">
        <v>14092</v>
      </c>
      <c r="M61" s="121">
        <v>289</v>
      </c>
      <c r="N61" s="121">
        <v>450</v>
      </c>
      <c r="O61">
        <f t="shared" si="2"/>
        <v>296</v>
      </c>
      <c r="P61" t="s">
        <v>155</v>
      </c>
    </row>
    <row r="62" spans="1:16" ht="15.75" thickBot="1">
      <c r="A62">
        <v>61</v>
      </c>
      <c r="B62" s="12" t="s">
        <v>152</v>
      </c>
      <c r="C62" s="12" t="s">
        <v>22</v>
      </c>
      <c r="D62" s="13" t="s">
        <v>104</v>
      </c>
      <c r="E62" s="47" t="s">
        <v>65</v>
      </c>
      <c r="F62">
        <v>7622</v>
      </c>
      <c r="G62">
        <v>188</v>
      </c>
      <c r="H62">
        <v>207</v>
      </c>
      <c r="I62">
        <v>13242</v>
      </c>
      <c r="J62">
        <f t="shared" si="1"/>
        <v>-92</v>
      </c>
      <c r="K62" t="s">
        <v>225</v>
      </c>
      <c r="L62" s="121">
        <v>7945</v>
      </c>
      <c r="M62" s="121">
        <v>51</v>
      </c>
      <c r="N62" s="121">
        <v>935</v>
      </c>
      <c r="O62">
        <f t="shared" si="2"/>
        <v>92</v>
      </c>
      <c r="P62" t="s">
        <v>156</v>
      </c>
    </row>
    <row r="63" spans="1:16" ht="15">
      <c r="A63">
        <v>62</v>
      </c>
      <c r="B63" s="38" t="s">
        <v>89</v>
      </c>
      <c r="C63" s="38" t="s">
        <v>9</v>
      </c>
      <c r="D63" s="39" t="s">
        <v>90</v>
      </c>
      <c r="E63" s="45" t="s">
        <v>10</v>
      </c>
      <c r="F63">
        <v>34401</v>
      </c>
      <c r="G63">
        <v>846</v>
      </c>
      <c r="H63">
        <v>1032</v>
      </c>
      <c r="I63">
        <v>56526</v>
      </c>
      <c r="J63">
        <f t="shared" si="1"/>
        <v>-756</v>
      </c>
      <c r="K63" t="s">
        <v>226</v>
      </c>
      <c r="L63" s="121">
        <v>148674</v>
      </c>
      <c r="M63" s="121">
        <v>4336</v>
      </c>
      <c r="N63" s="121">
        <v>23344</v>
      </c>
      <c r="O63">
        <f t="shared" si="2"/>
        <v>756</v>
      </c>
      <c r="P63" t="s">
        <v>157</v>
      </c>
    </row>
    <row r="64" spans="1:16" ht="15">
      <c r="A64">
        <v>63</v>
      </c>
      <c r="B64" s="7" t="s">
        <v>128</v>
      </c>
      <c r="C64" s="7" t="s">
        <v>9</v>
      </c>
      <c r="D64" s="8" t="s">
        <v>90</v>
      </c>
      <c r="E64" s="46" t="s">
        <v>44</v>
      </c>
      <c r="F64">
        <v>7501</v>
      </c>
      <c r="G64">
        <v>100</v>
      </c>
      <c r="H64">
        <v>163</v>
      </c>
      <c r="I64">
        <v>25543</v>
      </c>
      <c r="J64">
        <f t="shared" si="1"/>
        <v>-411</v>
      </c>
      <c r="K64" t="s">
        <v>227</v>
      </c>
      <c r="L64" s="121">
        <v>37274</v>
      </c>
      <c r="M64" s="121">
        <v>885</v>
      </c>
      <c r="N64" s="121">
        <v>5287</v>
      </c>
      <c r="O64">
        <f t="shared" si="2"/>
        <v>411</v>
      </c>
      <c r="P64" t="s">
        <v>158</v>
      </c>
    </row>
    <row r="65" spans="1:16" ht="15.75" thickBot="1">
      <c r="A65">
        <v>64</v>
      </c>
      <c r="B65" s="12" t="s">
        <v>145</v>
      </c>
      <c r="C65" s="12" t="s">
        <v>9</v>
      </c>
      <c r="D65" s="13" t="s">
        <v>90</v>
      </c>
      <c r="E65" s="47" t="s">
        <v>58</v>
      </c>
      <c r="F65">
        <v>9864</v>
      </c>
      <c r="G65">
        <v>210</v>
      </c>
      <c r="H65">
        <v>257</v>
      </c>
      <c r="I65">
        <v>12694</v>
      </c>
      <c r="J65">
        <f t="shared" si="1"/>
        <v>-264</v>
      </c>
      <c r="K65" t="s">
        <v>228</v>
      </c>
      <c r="L65" s="121">
        <v>8296</v>
      </c>
      <c r="M65" s="121">
        <v>52</v>
      </c>
      <c r="N65" s="121">
        <v>798</v>
      </c>
      <c r="O65">
        <f t="shared" si="2"/>
        <v>264</v>
      </c>
      <c r="P65" t="s">
        <v>159</v>
      </c>
    </row>
    <row r="66" spans="9:14" ht="15">
      <c r="I66" s="104"/>
      <c r="N66">
        <v>10</v>
      </c>
    </row>
    <row r="68" spans="5:9" ht="15">
      <c r="E68" t="s">
        <v>249</v>
      </c>
      <c r="F68">
        <v>1131981</v>
      </c>
      <c r="G68">
        <v>19229</v>
      </c>
      <c r="H68">
        <v>249464</v>
      </c>
      <c r="I68" s="20">
        <f aca="true" t="shared" si="3" ref="I68:I74">SUM(F68:H68)</f>
        <v>1400674</v>
      </c>
    </row>
    <row r="69" spans="5:9" ht="15">
      <c r="E69" t="s">
        <v>250</v>
      </c>
      <c r="F69">
        <v>1131117</v>
      </c>
      <c r="G69">
        <v>10</v>
      </c>
      <c r="H69">
        <v>257900</v>
      </c>
      <c r="I69" s="20">
        <f t="shared" si="3"/>
        <v>1389027</v>
      </c>
    </row>
    <row r="70" spans="5:9" ht="15">
      <c r="E70" t="s">
        <v>235</v>
      </c>
      <c r="F70">
        <v>1130483</v>
      </c>
      <c r="G70">
        <v>35846</v>
      </c>
      <c r="H70">
        <v>256570</v>
      </c>
      <c r="I70" s="20">
        <f t="shared" si="3"/>
        <v>1422899</v>
      </c>
    </row>
    <row r="71" spans="5:9" ht="15">
      <c r="E71" t="s">
        <v>234</v>
      </c>
      <c r="F71">
        <v>1131820</v>
      </c>
      <c r="G71">
        <v>30110</v>
      </c>
      <c r="H71">
        <v>256271</v>
      </c>
      <c r="I71" s="20">
        <f t="shared" si="3"/>
        <v>1418201</v>
      </c>
    </row>
    <row r="72" spans="5:9" ht="15">
      <c r="E72" t="s">
        <v>236</v>
      </c>
      <c r="F72">
        <v>1136792</v>
      </c>
      <c r="G72">
        <v>30109</v>
      </c>
      <c r="H72">
        <v>246847</v>
      </c>
      <c r="I72" s="20">
        <f t="shared" si="3"/>
        <v>1413748</v>
      </c>
    </row>
    <row r="73" spans="5:9" ht="15">
      <c r="E73" t="s">
        <v>237</v>
      </c>
      <c r="F73">
        <v>1144218</v>
      </c>
      <c r="G73">
        <v>30150</v>
      </c>
      <c r="H73">
        <v>239323</v>
      </c>
      <c r="I73" s="20">
        <f t="shared" si="3"/>
        <v>1413691</v>
      </c>
    </row>
    <row r="74" spans="5:9" ht="15">
      <c r="E74" t="s">
        <v>238</v>
      </c>
      <c r="F74">
        <v>1144028</v>
      </c>
      <c r="G74">
        <v>35854</v>
      </c>
      <c r="H74">
        <v>244544</v>
      </c>
      <c r="I74" s="20">
        <f t="shared" si="3"/>
        <v>1424426</v>
      </c>
    </row>
    <row r="75" spans="5:9" ht="15">
      <c r="E75" t="s">
        <v>239</v>
      </c>
      <c r="F75">
        <v>1145197</v>
      </c>
      <c r="G75">
        <v>30137</v>
      </c>
      <c r="H75">
        <v>246334</v>
      </c>
      <c r="I75" s="20">
        <f>SUM(F75:H75)</f>
        <v>1421668</v>
      </c>
    </row>
    <row r="76" spans="5:9" ht="15">
      <c r="E76" t="s">
        <v>240</v>
      </c>
      <c r="F76">
        <v>1135567</v>
      </c>
      <c r="G76">
        <v>30134</v>
      </c>
      <c r="H76">
        <v>252874</v>
      </c>
      <c r="I76" s="20">
        <f aca="true" t="shared" si="4" ref="I76:I95">SUM(F76:H76)</f>
        <v>1418575</v>
      </c>
    </row>
    <row r="77" spans="5:9" ht="15">
      <c r="E77" t="s">
        <v>241</v>
      </c>
      <c r="F77">
        <v>1129987</v>
      </c>
      <c r="G77">
        <v>30358</v>
      </c>
      <c r="H77">
        <v>261279</v>
      </c>
      <c r="I77" s="20">
        <f t="shared" si="4"/>
        <v>1421624</v>
      </c>
    </row>
    <row r="78" spans="5:9" ht="15">
      <c r="E78" t="s">
        <v>242</v>
      </c>
      <c r="F78">
        <v>1131716</v>
      </c>
      <c r="G78">
        <v>30331</v>
      </c>
      <c r="H78">
        <v>263045</v>
      </c>
      <c r="I78" s="20">
        <f t="shared" si="4"/>
        <v>1425092</v>
      </c>
    </row>
    <row r="79" spans="5:9" ht="15">
      <c r="E79" t="s">
        <v>243</v>
      </c>
      <c r="F79">
        <v>1128153</v>
      </c>
      <c r="G79">
        <v>30390</v>
      </c>
      <c r="H79">
        <v>264131</v>
      </c>
      <c r="I79" s="20">
        <f t="shared" si="4"/>
        <v>1422674</v>
      </c>
    </row>
    <row r="80" spans="5:9" ht="15">
      <c r="E80" t="s">
        <v>244</v>
      </c>
      <c r="F80">
        <v>1125793</v>
      </c>
      <c r="G80">
        <v>30383</v>
      </c>
      <c r="H80">
        <v>265988</v>
      </c>
      <c r="I80" s="20">
        <f t="shared" si="4"/>
        <v>1422164</v>
      </c>
    </row>
    <row r="81" spans="5:9" ht="15">
      <c r="E81" t="s">
        <v>245</v>
      </c>
      <c r="F81">
        <v>1127015</v>
      </c>
      <c r="G81">
        <v>30368</v>
      </c>
      <c r="H81">
        <v>267727</v>
      </c>
      <c r="I81" s="20">
        <f t="shared" si="4"/>
        <v>1425110</v>
      </c>
    </row>
    <row r="82" spans="5:9" ht="15">
      <c r="E82" t="s">
        <v>246</v>
      </c>
      <c r="F82">
        <v>1137645</v>
      </c>
      <c r="G82">
        <v>30336</v>
      </c>
      <c r="H82">
        <v>258146</v>
      </c>
      <c r="I82" s="20">
        <f t="shared" si="4"/>
        <v>1426127</v>
      </c>
    </row>
    <row r="83" spans="5:9" ht="15">
      <c r="E83" t="s">
        <v>247</v>
      </c>
      <c r="F83">
        <v>1137123</v>
      </c>
      <c r="G83">
        <v>31128</v>
      </c>
      <c r="H83">
        <v>266149</v>
      </c>
      <c r="I83" s="20">
        <f t="shared" si="4"/>
        <v>1434400</v>
      </c>
    </row>
    <row r="84" spans="5:9" ht="15">
      <c r="E84" t="s">
        <v>236</v>
      </c>
      <c r="F84">
        <v>1141191</v>
      </c>
      <c r="G84">
        <v>31524</v>
      </c>
      <c r="H84">
        <v>259446</v>
      </c>
      <c r="I84" s="20">
        <f t="shared" si="4"/>
        <v>1432161</v>
      </c>
    </row>
    <row r="85" spans="5:9" ht="15">
      <c r="E85" t="s">
        <v>237</v>
      </c>
      <c r="F85">
        <v>1136071</v>
      </c>
      <c r="G85">
        <v>24361</v>
      </c>
      <c r="H85">
        <v>260970</v>
      </c>
      <c r="I85" s="20">
        <f t="shared" si="4"/>
        <v>1421402</v>
      </c>
    </row>
    <row r="86" spans="5:9" ht="15">
      <c r="E86" t="s">
        <v>238</v>
      </c>
      <c r="F86">
        <v>1136231</v>
      </c>
      <c r="G86">
        <v>23522</v>
      </c>
      <c r="H86">
        <v>261453</v>
      </c>
      <c r="I86" s="20">
        <f t="shared" si="4"/>
        <v>1421206</v>
      </c>
    </row>
    <row r="87" spans="5:9" ht="15">
      <c r="E87" t="s">
        <v>251</v>
      </c>
      <c r="F87">
        <v>1133241</v>
      </c>
      <c r="G87">
        <v>31949</v>
      </c>
      <c r="H87">
        <v>255131</v>
      </c>
      <c r="I87" s="20">
        <f t="shared" si="4"/>
        <v>1420321</v>
      </c>
    </row>
    <row r="88" spans="5:9" ht="15">
      <c r="E88" t="s">
        <v>252</v>
      </c>
      <c r="F88">
        <v>1130256</v>
      </c>
      <c r="G88">
        <v>31127</v>
      </c>
      <c r="H88">
        <v>258191</v>
      </c>
      <c r="I88" s="20">
        <f t="shared" si="4"/>
        <v>1419574</v>
      </c>
    </row>
    <row r="89" spans="5:9" ht="15">
      <c r="E89" t="s">
        <v>253</v>
      </c>
      <c r="F89">
        <v>1128487</v>
      </c>
      <c r="G89">
        <v>30371</v>
      </c>
      <c r="H89">
        <v>262657</v>
      </c>
      <c r="I89" s="20">
        <f t="shared" si="4"/>
        <v>1421515</v>
      </c>
    </row>
    <row r="90" spans="5:9" ht="15">
      <c r="E90" t="s">
        <v>254</v>
      </c>
      <c r="F90">
        <v>1119638</v>
      </c>
      <c r="G90">
        <v>30449</v>
      </c>
      <c r="H90">
        <v>266199</v>
      </c>
      <c r="I90" s="20">
        <f t="shared" si="4"/>
        <v>1416286</v>
      </c>
    </row>
    <row r="91" spans="5:9" ht="15">
      <c r="E91" t="s">
        <v>255</v>
      </c>
      <c r="F91">
        <v>1119248</v>
      </c>
      <c r="G91">
        <v>30170</v>
      </c>
      <c r="H91">
        <v>266508</v>
      </c>
      <c r="I91" s="20">
        <f t="shared" si="4"/>
        <v>1415926</v>
      </c>
    </row>
    <row r="92" spans="5:9" ht="15">
      <c r="E92" t="s">
        <v>249</v>
      </c>
      <c r="F92">
        <v>1123759</v>
      </c>
      <c r="G92">
        <v>30151</v>
      </c>
      <c r="H92">
        <v>267785</v>
      </c>
      <c r="I92" s="20">
        <f t="shared" si="4"/>
        <v>1421695</v>
      </c>
    </row>
    <row r="93" spans="5:9" ht="15">
      <c r="E93" t="s">
        <v>250</v>
      </c>
      <c r="F93">
        <v>1121109</v>
      </c>
      <c r="G93">
        <v>30663</v>
      </c>
      <c r="H93">
        <v>270446</v>
      </c>
      <c r="I93" s="20">
        <f t="shared" si="4"/>
        <v>1422218</v>
      </c>
    </row>
    <row r="94" spans="5:9" ht="15">
      <c r="E94" t="s">
        <v>235</v>
      </c>
      <c r="F94">
        <v>1127901</v>
      </c>
      <c r="G94">
        <v>30649</v>
      </c>
      <c r="H94">
        <v>270175</v>
      </c>
      <c r="I94" s="20">
        <f t="shared" si="4"/>
        <v>1428725</v>
      </c>
    </row>
    <row r="95" spans="5:9" ht="15">
      <c r="E95" t="s">
        <v>256</v>
      </c>
      <c r="F95">
        <v>1133207</v>
      </c>
      <c r="G95">
        <v>30645</v>
      </c>
      <c r="H95">
        <v>271022</v>
      </c>
      <c r="I95" s="20">
        <f t="shared" si="4"/>
        <v>1434874</v>
      </c>
    </row>
    <row r="96" spans="4:9" ht="15">
      <c r="D96">
        <v>2017</v>
      </c>
      <c r="E96" t="s">
        <v>257</v>
      </c>
      <c r="F96">
        <v>1134870</v>
      </c>
      <c r="G96">
        <v>30816</v>
      </c>
      <c r="H96">
        <v>267514</v>
      </c>
      <c r="I96" s="20">
        <f aca="true" t="shared" si="5" ref="I96:I131">SUM(F96:H96)</f>
        <v>1433200</v>
      </c>
    </row>
    <row r="97" spans="4:9" ht="15">
      <c r="D97">
        <v>2017</v>
      </c>
      <c r="E97" t="s">
        <v>237</v>
      </c>
      <c r="F97">
        <v>1134867</v>
      </c>
      <c r="G97">
        <v>30859</v>
      </c>
      <c r="H97">
        <v>264558</v>
      </c>
      <c r="I97" s="20">
        <f t="shared" si="5"/>
        <v>1430284</v>
      </c>
    </row>
    <row r="98" spans="4:9" ht="15">
      <c r="D98">
        <v>2017</v>
      </c>
      <c r="E98" t="s">
        <v>238</v>
      </c>
      <c r="F98">
        <v>1137883</v>
      </c>
      <c r="G98">
        <v>31033</v>
      </c>
      <c r="H98">
        <v>262746</v>
      </c>
      <c r="I98" s="20">
        <f t="shared" si="5"/>
        <v>1431662</v>
      </c>
    </row>
    <row r="99" spans="4:9" ht="15">
      <c r="D99">
        <v>2017</v>
      </c>
      <c r="E99" t="s">
        <v>251</v>
      </c>
      <c r="F99">
        <v>1135472</v>
      </c>
      <c r="G99">
        <v>31027</v>
      </c>
      <c r="H99">
        <v>259026</v>
      </c>
      <c r="I99" s="20">
        <f t="shared" si="5"/>
        <v>1425525</v>
      </c>
    </row>
    <row r="100" spans="4:9" ht="15">
      <c r="D100">
        <v>2017</v>
      </c>
      <c r="E100" t="s">
        <v>252</v>
      </c>
      <c r="F100">
        <v>1138366</v>
      </c>
      <c r="G100">
        <v>31192</v>
      </c>
      <c r="H100">
        <v>259383</v>
      </c>
      <c r="I100" s="20">
        <f t="shared" si="5"/>
        <v>1428941</v>
      </c>
    </row>
    <row r="101" spans="4:9" ht="15">
      <c r="D101">
        <v>2017</v>
      </c>
      <c r="E101" t="s">
        <v>253</v>
      </c>
      <c r="F101">
        <v>1136670</v>
      </c>
      <c r="G101">
        <v>31186</v>
      </c>
      <c r="H101">
        <v>260969</v>
      </c>
      <c r="I101" s="20">
        <f t="shared" si="5"/>
        <v>1428825</v>
      </c>
    </row>
    <row r="102" spans="4:9" ht="15">
      <c r="D102">
        <v>2017</v>
      </c>
      <c r="E102" t="s">
        <v>254</v>
      </c>
      <c r="F102">
        <v>1139973</v>
      </c>
      <c r="G102">
        <v>31641</v>
      </c>
      <c r="H102">
        <v>259958</v>
      </c>
      <c r="I102" s="20">
        <f t="shared" si="5"/>
        <v>1431572</v>
      </c>
    </row>
    <row r="103" spans="4:9" ht="15">
      <c r="D103">
        <v>2017</v>
      </c>
      <c r="E103" t="s">
        <v>255</v>
      </c>
      <c r="F103">
        <v>1138638</v>
      </c>
      <c r="G103">
        <v>31739</v>
      </c>
      <c r="H103">
        <v>260285</v>
      </c>
      <c r="I103" s="20">
        <f t="shared" si="5"/>
        <v>1430662</v>
      </c>
    </row>
    <row r="104" spans="4:9" ht="15">
      <c r="D104">
        <v>2017</v>
      </c>
      <c r="E104" t="s">
        <v>249</v>
      </c>
      <c r="F104">
        <v>1140555</v>
      </c>
      <c r="G104">
        <v>31810</v>
      </c>
      <c r="H104">
        <v>259881</v>
      </c>
      <c r="I104" s="20">
        <f t="shared" si="5"/>
        <v>1432246</v>
      </c>
    </row>
    <row r="105" spans="4:9" ht="15">
      <c r="D105">
        <v>2017</v>
      </c>
      <c r="E105" t="s">
        <v>250</v>
      </c>
      <c r="F105">
        <v>1143728</v>
      </c>
      <c r="G105">
        <v>31831</v>
      </c>
      <c r="H105">
        <v>259287</v>
      </c>
      <c r="I105" s="20">
        <f t="shared" si="5"/>
        <v>1434846</v>
      </c>
    </row>
    <row r="106" spans="4:9" ht="15">
      <c r="D106">
        <v>2017</v>
      </c>
      <c r="E106" t="s">
        <v>235</v>
      </c>
      <c r="F106">
        <v>1142717</v>
      </c>
      <c r="G106">
        <v>31812</v>
      </c>
      <c r="H106">
        <v>259350</v>
      </c>
      <c r="I106" s="20">
        <f t="shared" si="5"/>
        <v>1433879</v>
      </c>
    </row>
    <row r="107" spans="4:9" ht="15">
      <c r="D107">
        <v>2017</v>
      </c>
      <c r="E107" t="s">
        <v>256</v>
      </c>
      <c r="F107">
        <v>1142453</v>
      </c>
      <c r="G107">
        <v>31786</v>
      </c>
      <c r="H107">
        <v>261913</v>
      </c>
      <c r="I107" s="20">
        <f t="shared" si="5"/>
        <v>1436152</v>
      </c>
    </row>
    <row r="108" spans="4:9" ht="15">
      <c r="D108">
        <v>2018</v>
      </c>
      <c r="E108" t="s">
        <v>257</v>
      </c>
      <c r="F108">
        <v>1144399</v>
      </c>
      <c r="G108">
        <v>31746</v>
      </c>
      <c r="H108">
        <v>257939</v>
      </c>
      <c r="I108" s="20">
        <f t="shared" si="5"/>
        <v>1434084</v>
      </c>
    </row>
    <row r="109" spans="4:9" ht="15">
      <c r="D109">
        <v>2018</v>
      </c>
      <c r="E109" t="s">
        <v>237</v>
      </c>
      <c r="F109">
        <v>1145481</v>
      </c>
      <c r="G109">
        <v>31897</v>
      </c>
      <c r="H109">
        <v>255838</v>
      </c>
      <c r="I109" s="20">
        <f t="shared" si="5"/>
        <v>1433216</v>
      </c>
    </row>
    <row r="110" spans="4:9" ht="15">
      <c r="D110">
        <v>2018</v>
      </c>
      <c r="E110" t="s">
        <v>238</v>
      </c>
      <c r="F110">
        <v>1143070</v>
      </c>
      <c r="G110">
        <v>31852</v>
      </c>
      <c r="H110">
        <v>261333</v>
      </c>
      <c r="I110" s="20">
        <f t="shared" si="5"/>
        <v>1436255</v>
      </c>
    </row>
    <row r="111" spans="4:9" ht="15">
      <c r="D111">
        <v>2018</v>
      </c>
      <c r="E111" t="s">
        <v>251</v>
      </c>
      <c r="F111">
        <v>1140963</v>
      </c>
      <c r="G111">
        <v>31789</v>
      </c>
      <c r="H111">
        <v>262774</v>
      </c>
      <c r="I111" s="20">
        <f t="shared" si="5"/>
        <v>1435526</v>
      </c>
    </row>
    <row r="112" spans="4:9" ht="15">
      <c r="D112">
        <v>2018</v>
      </c>
      <c r="E112" t="s">
        <v>252</v>
      </c>
      <c r="F112">
        <v>1138468</v>
      </c>
      <c r="G112">
        <v>31716</v>
      </c>
      <c r="H112">
        <v>263066</v>
      </c>
      <c r="I112" s="20">
        <f t="shared" si="5"/>
        <v>1433250</v>
      </c>
    </row>
    <row r="113" spans="4:9" ht="15">
      <c r="D113">
        <v>2018</v>
      </c>
      <c r="E113" t="s">
        <v>253</v>
      </c>
      <c r="F113">
        <v>1136863</v>
      </c>
      <c r="G113">
        <v>31674</v>
      </c>
      <c r="H113">
        <v>263572</v>
      </c>
      <c r="I113" s="20">
        <f t="shared" si="5"/>
        <v>1432109</v>
      </c>
    </row>
    <row r="114" spans="4:9" ht="15">
      <c r="D114">
        <v>2018</v>
      </c>
      <c r="E114" t="s">
        <v>254</v>
      </c>
      <c r="F114">
        <v>1128775</v>
      </c>
      <c r="G114">
        <v>31626</v>
      </c>
      <c r="H114">
        <v>261592</v>
      </c>
      <c r="I114" s="20">
        <f t="shared" si="5"/>
        <v>1421993</v>
      </c>
    </row>
    <row r="115" spans="4:9" ht="15">
      <c r="D115">
        <v>2018</v>
      </c>
      <c r="E115" t="s">
        <v>255</v>
      </c>
      <c r="F115">
        <v>1126895</v>
      </c>
      <c r="G115">
        <v>31815</v>
      </c>
      <c r="H115">
        <v>264077</v>
      </c>
      <c r="I115" s="20">
        <f t="shared" si="5"/>
        <v>1422787</v>
      </c>
    </row>
    <row r="116" spans="4:9" ht="15">
      <c r="D116">
        <v>2018</v>
      </c>
      <c r="E116" t="s">
        <v>249</v>
      </c>
      <c r="F116">
        <v>1128597</v>
      </c>
      <c r="G116">
        <v>31928</v>
      </c>
      <c r="H116">
        <v>264723</v>
      </c>
      <c r="I116" s="20">
        <f t="shared" si="5"/>
        <v>1425248</v>
      </c>
    </row>
    <row r="117" spans="4:9" ht="15">
      <c r="D117">
        <v>2018</v>
      </c>
      <c r="E117" t="s">
        <v>250</v>
      </c>
      <c r="F117">
        <v>1127797</v>
      </c>
      <c r="G117">
        <v>31921</v>
      </c>
      <c r="H117">
        <v>265898</v>
      </c>
      <c r="I117" s="20">
        <f t="shared" si="5"/>
        <v>1425616</v>
      </c>
    </row>
    <row r="118" spans="4:9" ht="15">
      <c r="D118">
        <v>2018</v>
      </c>
      <c r="E118" t="s">
        <v>235</v>
      </c>
      <c r="F118">
        <v>1127998</v>
      </c>
      <c r="G118">
        <v>31928</v>
      </c>
      <c r="H118">
        <v>265737</v>
      </c>
      <c r="I118" s="20">
        <f t="shared" si="5"/>
        <v>1425663</v>
      </c>
    </row>
    <row r="119" spans="4:9" ht="15">
      <c r="D119">
        <v>2018</v>
      </c>
      <c r="E119" t="s">
        <v>234</v>
      </c>
      <c r="F119">
        <v>1127850</v>
      </c>
      <c r="G119">
        <v>31881</v>
      </c>
      <c r="H119">
        <v>263538</v>
      </c>
      <c r="I119" s="20">
        <f t="shared" si="5"/>
        <v>1423269</v>
      </c>
    </row>
    <row r="120" spans="4:9" ht="15">
      <c r="D120">
        <v>2019</v>
      </c>
      <c r="E120" t="s">
        <v>262</v>
      </c>
      <c r="F120">
        <v>1130826</v>
      </c>
      <c r="G120">
        <v>31833</v>
      </c>
      <c r="H120">
        <v>254624</v>
      </c>
      <c r="I120" s="20">
        <f t="shared" si="5"/>
        <v>1417283</v>
      </c>
    </row>
    <row r="121" spans="4:9" ht="15">
      <c r="D121">
        <v>2019</v>
      </c>
      <c r="E121" t="s">
        <v>263</v>
      </c>
      <c r="F121">
        <v>1129635</v>
      </c>
      <c r="G121">
        <v>31932</v>
      </c>
      <c r="H121">
        <v>255320</v>
      </c>
      <c r="I121" s="20">
        <f t="shared" si="5"/>
        <v>1416887</v>
      </c>
    </row>
    <row r="122" spans="4:9" ht="15">
      <c r="D122">
        <v>2019</v>
      </c>
      <c r="E122" t="s">
        <v>264</v>
      </c>
      <c r="F122">
        <v>1128168</v>
      </c>
      <c r="G122">
        <v>31603</v>
      </c>
      <c r="H122">
        <v>258337</v>
      </c>
      <c r="I122" s="20">
        <f t="shared" si="5"/>
        <v>1418108</v>
      </c>
    </row>
    <row r="123" spans="4:9" ht="15">
      <c r="D123">
        <v>2019</v>
      </c>
      <c r="E123" t="s">
        <v>239</v>
      </c>
      <c r="F123">
        <v>1127079</v>
      </c>
      <c r="G123">
        <v>31535</v>
      </c>
      <c r="H123">
        <v>258018</v>
      </c>
      <c r="I123" s="20">
        <f t="shared" si="5"/>
        <v>1416632</v>
      </c>
    </row>
    <row r="124" spans="4:9" ht="15">
      <c r="D124">
        <v>2019</v>
      </c>
      <c r="E124" t="s">
        <v>240</v>
      </c>
      <c r="F124">
        <v>1128135</v>
      </c>
      <c r="G124">
        <v>31445</v>
      </c>
      <c r="H124">
        <v>258610</v>
      </c>
      <c r="I124" s="20">
        <f t="shared" si="5"/>
        <v>1418190</v>
      </c>
    </row>
    <row r="125" spans="4:9" ht="15">
      <c r="D125">
        <v>2019</v>
      </c>
      <c r="E125" t="s">
        <v>241</v>
      </c>
      <c r="F125">
        <v>1128118</v>
      </c>
      <c r="G125">
        <v>31387</v>
      </c>
      <c r="H125">
        <v>259971</v>
      </c>
      <c r="I125" s="20">
        <f t="shared" si="5"/>
        <v>1419476</v>
      </c>
    </row>
    <row r="126" spans="4:9" ht="15">
      <c r="D126">
        <v>2019</v>
      </c>
      <c r="E126" t="s">
        <v>242</v>
      </c>
      <c r="F126">
        <v>1127650</v>
      </c>
      <c r="G126">
        <v>30924</v>
      </c>
      <c r="H126">
        <v>261687</v>
      </c>
      <c r="I126" s="20">
        <f t="shared" si="5"/>
        <v>1420261</v>
      </c>
    </row>
    <row r="127" spans="4:9" ht="15">
      <c r="D127">
        <v>2019</v>
      </c>
      <c r="F127">
        <v>1128405</v>
      </c>
      <c r="G127">
        <v>30924</v>
      </c>
      <c r="H127">
        <v>260855</v>
      </c>
      <c r="I127" s="20">
        <f t="shared" si="5"/>
        <v>1420184</v>
      </c>
    </row>
    <row r="128" spans="4:9" ht="15">
      <c r="D128">
        <v>2019</v>
      </c>
      <c r="I128" s="20">
        <f t="shared" si="5"/>
        <v>0</v>
      </c>
    </row>
    <row r="129" spans="4:9" ht="15">
      <c r="D129">
        <v>2019</v>
      </c>
      <c r="I129" s="20">
        <f t="shared" si="5"/>
        <v>0</v>
      </c>
    </row>
    <row r="130" spans="4:9" ht="15">
      <c r="D130">
        <v>2019</v>
      </c>
      <c r="I130" s="20">
        <f t="shared" si="5"/>
        <v>0</v>
      </c>
    </row>
    <row r="131" spans="4:9" ht="15">
      <c r="D131">
        <v>2019</v>
      </c>
      <c r="I131" s="20">
        <f t="shared" si="5"/>
        <v>0</v>
      </c>
    </row>
  </sheetData>
  <sheetProtection/>
  <autoFilter ref="A1:I66">
    <sortState ref="A2:I131">
      <sortCondition sortBy="value" ref="A2:A13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ASEGURAMIENTO</dc:creator>
  <cp:keywords/>
  <dc:description/>
  <cp:lastModifiedBy>PIEDAD PEÑA</cp:lastModifiedBy>
  <cp:lastPrinted>2012-07-17T19:53:27Z</cp:lastPrinted>
  <dcterms:created xsi:type="dcterms:W3CDTF">2012-07-17T16:53:20Z</dcterms:created>
  <dcterms:modified xsi:type="dcterms:W3CDTF">2021-01-23T22:10:26Z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af7454d8-53e0-4e49-97c7-41b085b51267</vt:lpwstr>
  </property>
</Properties>
</file>