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Informacion" sheetId="1" r:id="rId1"/>
    <sheet name="Hoja2" sheetId="2" state="hidden" r:id="rId2"/>
  </sheets>
  <definedNames>
    <definedName name="_xlnm._FilterDatabase" localSheetId="1" hidden="1">'Hoja2'!$A$1:$I$66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<sst xmlns="http://schemas.openxmlformats.org/spreadsheetml/2006/main" count="747" uniqueCount="277">
  <si>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</si>
  <si>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</si>
  <si>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</si>
  <si>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</si>
  <si>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</si>
  <si>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</si>
  <si>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</si>
  <si>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</si>
  <si>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</si>
  <si>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</si>
  <si>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</si>
  <si>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</si>
  <si>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</si>
  <si>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</si>
  <si>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</si>
  <si>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</si>
  <si>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</si>
  <si>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</si>
  <si>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</si>
  <si>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</si>
  <si>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</si>
  <si>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</si>
  <si>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</si>
  <si>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</si>
  <si>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</si>
  <si>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</si>
  <si>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</si>
  <si>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</si>
  <si>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</si>
  <si>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</si>
  <si>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</si>
  <si>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</si>
  <si>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</si>
  <si>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</si>
  <si>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</si>
  <si>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</si>
  <si>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</si>
  <si>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</si>
  <si>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</si>
  <si>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</si>
  <si>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</si>
  <si>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</si>
  <si>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</si>
  <si>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</si>
  <si>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</si>
  <si>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</si>
  <si>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</si>
  <si>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</si>
  <si>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</si>
  <si>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</si>
  <si>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</si>
  <si>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</si>
  <si>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</si>
  <si>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</si>
  <si>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</si>
  <si>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</si>
  <si>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</si>
  <si>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</si>
  <si>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</si>
  <si>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</si>
  <si>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</si>
  <si>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</si>
  <si>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</si>
  <si>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</si>
  <si>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</si>
  <si>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</si>
  <si>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</si>
  <si>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</si>
  <si>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</si>
  <si>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</si>
  <si>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</si>
  <si>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</si>
  <si>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</si>
  <si>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</si>
  <si>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</si>
  <si>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</si>
  <si>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</si>
  <si>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</si>
  <si>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</si>
  <si>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</si>
  <si>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</si>
  <si>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</si>
  <si>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</si>
  <si>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</si>
  <si>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</si>
  <si>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</si>
  <si>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</si>
  <si>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</si>
  <si>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</si>
  <si>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</si>
  <si>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</si>
  <si>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</si>
  <si>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</si>
  <si>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</si>
  <si>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</si>
  <si>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</si>
  <si>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</si>
  <si>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</si>
  <si>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</si>
  <si>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</si>
  <si>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</si>
  <si>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</si>
  <si>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</si>
  <si>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</si>
  <si>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</si>
  <si>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</si>
  <si>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</si>
  <si>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</si>
  <si>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</si>
  <si>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</si>
  <si>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</si>
  <si>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</si>
  <si>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</si>
  <si>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</si>
  <si>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</si>
  <si>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</si>
  <si>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</si>
  <si>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</si>
  <si>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</si>
  <si>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</si>
  <si>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</si>
  <si>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</si>
  <si>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</si>
  <si>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</si>
  <si>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</si>
  <si>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</si>
  <si>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</si>
  <si>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</si>
  <si>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</si>
  <si>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</si>
  <si>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</si>
  <si>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</si>
  <si>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</si>
  <si>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</si>
  <si>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</si>
  <si>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</si>
  <si>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</si>
  <si>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</si>
  <si>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</si>
  <si>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</si>
  <si>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</si>
  <si>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</si>
  <si>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</si>
  <si>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</si>
  <si>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</si>
  <si>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</si>
  <si>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</si>
  <si>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</si>
  <si>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</si>
  <si>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</si>
  <si>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</si>
  <si>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</si>
  <si>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</si>
  <si>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</si>
  <si>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</si>
  <si>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</si>
  <si>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</si>
  <si>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</si>
  <si>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</si>
  <si>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</si>
  <si>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</si>
  <si>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</si>
  <si>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</si>
  <si>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</si>
  <si>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</si>
  <si>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</si>
  <si>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</si>
  <si>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</si>
  <si>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</si>
  <si>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</si>
  <si>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</si>
  <si>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</si>
  <si>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</si>
  <si>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</si>
  <si>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</si>
  <si>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</si>
  <si>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</si>
  <si>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</si>
  <si>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</si>
  <si>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</si>
  <si>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</si>
  <si>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</si>
  <si>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</si>
  <si>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</si>
  <si>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</si>
  <si>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</si>
  <si>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</si>
  <si>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</si>
  <si>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</si>
  <si>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</si>
  <si>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</si>
  <si>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</si>
  <si>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</si>
  <si>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</si>
  <si>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</si>
  <si>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</si>
  <si>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</si>
  <si>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</si>
  <si>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</si>
  <si>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</si>
  <si>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</si>
  <si>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</si>
  <si>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</si>
  <si>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</si>
  <si>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</si>
  <si>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</si>
  <si>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</si>
  <si>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</si>
  <si>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</si>
  <si>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</si>
  <si>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</si>
  <si>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</si>
  <si>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</si>
  <si>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</si>
  <si>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</si>
  <si>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</si>
  <si>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</si>
  <si>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</si>
  <si>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</si>
  <si>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</si>
  <si>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</si>
  <si>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</si>
  <si>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</si>
  <si>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</si>
  <si>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</si>
  <si>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</si>
  <si>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</si>
  <si>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</si>
  <si>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</si>
  <si>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</si>
  <si>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</si>
  <si>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</si>
  <si>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</si>
  <si>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</si>
  <si>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Dic</t>
  </si>
  <si>
    <t>Nov</t>
  </si>
  <si>
    <t>Ene</t>
  </si>
  <si>
    <t>Feb</t>
  </si>
  <si>
    <t>Mar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</si>
  <si>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</si>
  <si>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</si>
  <si>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</si>
  <si>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</si>
  <si>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</si>
  <si>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</si>
  <si>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</si>
  <si>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</si>
  <si>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</si>
  <si>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Bodega de Datos de SISPRO (SGD) – Afiliados a Salud</t>
  </si>
  <si>
    <t>Sep</t>
  </si>
  <si>
    <t>Oct</t>
  </si>
  <si>
    <t>Apr</t>
  </si>
  <si>
    <t>May</t>
  </si>
  <si>
    <t>Jun</t>
  </si>
  <si>
    <t>Jul</t>
  </si>
  <si>
    <t>Aug</t>
  </si>
  <si>
    <t>Dec</t>
  </si>
  <si>
    <t>Jan</t>
  </si>
  <si>
    <t>Enero</t>
  </si>
  <si>
    <t>Febrero</t>
  </si>
  <si>
    <t>Marzo</t>
  </si>
  <si>
    <t>DANE 2020</t>
  </si>
  <si>
    <t>ASEGURADA 2020</t>
  </si>
  <si>
    <t>Porcentaje Aseguramiento 2020</t>
  </si>
  <si>
    <t>PROM REGION ASEGURADA 2020</t>
  </si>
  <si>
    <t>DANE Estimaciones y Proyecciones de Poblaciòn Año 2019 http://www.dane.gov.co/index.php?option=com_content&amp;view=article&amp;id=75&amp;Itemid=72</t>
  </si>
  <si>
    <t>REG SUBS Dic2020</t>
  </si>
  <si>
    <t>CONTRIB Dic2020</t>
  </si>
  <si>
    <t>EXCEPCION Dic2020</t>
  </si>
  <si>
    <t>DANE 2021</t>
  </si>
  <si>
    <t>ASEGURADA 2021</t>
  </si>
  <si>
    <t>Porcentaje Aseguramiento 2021</t>
  </si>
  <si>
    <t>PROM REGION ASEGURADA 2021</t>
  </si>
  <si>
    <t>Total general</t>
  </si>
  <si>
    <t>REG SUBS Sep2021</t>
  </si>
  <si>
    <t>CONTRIB Sep2021</t>
  </si>
  <si>
    <t>EXCEPCION Sep2021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</si>
</sst>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5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5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5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4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5" fontId="0" fillId="0" borderId="22" xfId="47" applyNumberFormat="1" applyFont="1" applyBorder="1" applyAlignment="1">
      <alignment/>
    </xf>
    <xf numFmtId="165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5" fontId="0" fillId="0" borderId="26" xfId="47" applyNumberFormat="1" applyFont="1" applyBorder="1" applyAlignment="1">
      <alignment/>
    </xf>
    <xf numFmtId="165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5" fontId="0" fillId="0" borderId="12" xfId="47" applyNumberFormat="1" applyFont="1" applyBorder="1" applyAlignment="1">
      <alignment/>
    </xf>
    <xf numFmtId="165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4" fillId="0" borderId="31" xfId="55" applyNumberFormat="1" applyFont="1" applyBorder="1" applyAlignment="1">
      <alignment/>
    </xf>
    <xf numFmtId="10" fontId="44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4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5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5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5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5" fontId="0" fillId="0" borderId="42" xfId="47" applyNumberFormat="1" applyFont="1" applyBorder="1" applyAlignment="1">
      <alignment/>
    </xf>
    <xf numFmtId="165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5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5" fontId="44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65" fontId="0" fillId="0" borderId="0" xfId="47" applyNumberFormat="1" applyFont="1" applyAlignment="1">
      <alignment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4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/>
    </xf>
    <xf numFmtId="3" fontId="46" fillId="36" borderId="0" xfId="0" applyNumberFormat="1" applyFont="1" applyFill="1" applyAlignment="1">
      <alignment horizontal="center" vertical="center"/>
    </xf>
    <xf numFmtId="0" fontId="46" fillId="36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269</v>
      </c>
      <c r="G2" s="71" t="s">
        <v>261</v>
      </c>
      <c r="H2" s="72" t="s">
        <v>160</v>
      </c>
      <c r="I2" s="73" t="s">
        <v>274</v>
      </c>
      <c r="J2" s="73" t="s">
        <v>266</v>
      </c>
      <c r="K2" s="70" t="s">
        <v>160</v>
      </c>
      <c r="L2" s="71" t="s">
        <v>275</v>
      </c>
      <c r="M2" s="30" t="s">
        <v>267</v>
      </c>
      <c r="N2" s="72" t="s">
        <v>160</v>
      </c>
      <c r="O2" s="73" t="s">
        <v>276</v>
      </c>
      <c r="P2" s="73" t="s">
        <v>268</v>
      </c>
      <c r="Q2" s="70" t="s">
        <v>160</v>
      </c>
      <c r="R2" s="71" t="s">
        <v>270</v>
      </c>
      <c r="S2" s="30" t="s">
        <v>262</v>
      </c>
      <c r="T2" s="72" t="s">
        <v>160</v>
      </c>
      <c r="U2" s="73" t="s">
        <v>271</v>
      </c>
      <c r="V2" s="30" t="s">
        <v>263</v>
      </c>
      <c r="W2" s="70" t="s">
        <v>160</v>
      </c>
      <c r="X2" s="74" t="s">
        <v>272</v>
      </c>
      <c r="Y2" s="74" t="s">
        <v>264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5552</v>
      </c>
      <c r="G3" s="4">
        <v>5553</v>
      </c>
      <c r="H3" s="79">
        <f>(F3/G3)-1</f>
        <v>-0.00018008283810555525</v>
      </c>
      <c r="I3" s="80">
        <v>4706</v>
      </c>
      <c r="J3" s="4">
        <v>4728</v>
      </c>
      <c r="K3" s="81">
        <f>(I3/J3)-1</f>
        <v>-0.004653130287648022</v>
      </c>
      <c r="L3" s="78">
        <v>297</v>
      </c>
      <c r="M3" s="4">
        <v>233</v>
      </c>
      <c r="N3" s="79">
        <f>(L3/M3)-1</f>
        <v>0.27467811158798283</v>
      </c>
      <c r="O3" s="82">
        <v>81</v>
      </c>
      <c r="P3" s="5">
        <v>78</v>
      </c>
      <c r="Q3" s="81">
        <f aca="true" t="shared" si="0" ref="Q3:Q8">(O3/P3)-1</f>
        <v>0.03846153846153855</v>
      </c>
      <c r="R3" s="83">
        <f aca="true" t="shared" si="1" ref="R3:S34">I3+L3+O3</f>
        <v>5084</v>
      </c>
      <c r="S3" s="83">
        <f t="shared" si="1"/>
        <v>5039</v>
      </c>
      <c r="T3" s="79">
        <f>(R3/S3)-1</f>
        <v>0.008930343322087753</v>
      </c>
      <c r="U3" s="84">
        <f>IF((R3/F3)&gt;1,1,R3/F3)</f>
        <v>0.9157060518731989</v>
      </c>
      <c r="V3" s="23">
        <v>0.377856405720193</v>
      </c>
      <c r="W3" s="81">
        <f>(U3/V3)-1</f>
        <v>1.4234233905016542</v>
      </c>
      <c r="X3" s="105">
        <f>SUM(U3:U5)/3</f>
        <v>0.8930687140582686</v>
      </c>
      <c r="Y3" s="106">
        <f>SUM(V3:V5)/3</f>
        <v>0.4157109799758749</v>
      </c>
      <c r="Z3" s="107">
        <f>(X3/Y3)-1</f>
        <v>1.1482923402939615</v>
      </c>
      <c r="AA3" s="122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27735</v>
      </c>
      <c r="G4" s="9">
        <v>27742</v>
      </c>
      <c r="H4" s="33">
        <f aca="true" t="shared" si="2" ref="H4:H66">(F4/G4)-1</f>
        <v>-0.000252324994593045</v>
      </c>
      <c r="I4" s="35">
        <v>25860</v>
      </c>
      <c r="J4" s="9">
        <v>25765</v>
      </c>
      <c r="K4" s="51">
        <f aca="true" t="shared" si="3" ref="K4:K66">(I4/J4)-1</f>
        <v>0.0036871725208615924</v>
      </c>
      <c r="L4" s="48">
        <v>1991</v>
      </c>
      <c r="M4" s="9">
        <v>1726</v>
      </c>
      <c r="N4" s="33">
        <f aca="true" t="shared" si="4" ref="N4:N66">(L4/M4)-1</f>
        <v>0.15353418308227118</v>
      </c>
      <c r="O4" s="54">
        <v>609</v>
      </c>
      <c r="P4" s="10">
        <v>535</v>
      </c>
      <c r="Q4" s="51">
        <f t="shared" si="0"/>
        <v>0.1383177570093459</v>
      </c>
      <c r="R4" s="59">
        <f t="shared" si="1"/>
        <v>28460</v>
      </c>
      <c r="S4" s="10">
        <f t="shared" si="1"/>
        <v>28026</v>
      </c>
      <c r="T4" s="33">
        <f>(R4/S4)-1</f>
        <v>0.015485620495254482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8"/>
      <c r="Y4" s="109"/>
      <c r="Z4" s="110"/>
      <c r="AA4" s="122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11074</v>
      </c>
      <c r="G5" s="14">
        <v>11074</v>
      </c>
      <c r="H5" s="34">
        <f t="shared" si="2"/>
        <v>0</v>
      </c>
      <c r="I5" s="36">
        <v>7908</v>
      </c>
      <c r="J5" s="14">
        <v>7836</v>
      </c>
      <c r="K5" s="52">
        <f t="shared" si="3"/>
        <v>0.009188361408882129</v>
      </c>
      <c r="L5" s="49">
        <v>419</v>
      </c>
      <c r="M5" s="14">
        <v>233</v>
      </c>
      <c r="N5" s="34">
        <f t="shared" si="4"/>
        <v>0.798283261802575</v>
      </c>
      <c r="O5" s="55">
        <v>128</v>
      </c>
      <c r="P5" s="15">
        <v>120</v>
      </c>
      <c r="Q5" s="52">
        <f t="shared" si="0"/>
        <v>0.06666666666666665</v>
      </c>
      <c r="R5" s="60">
        <f t="shared" si="1"/>
        <v>8455</v>
      </c>
      <c r="S5" s="15">
        <f t="shared" si="1"/>
        <v>8189</v>
      </c>
      <c r="T5" s="34">
        <f aca="true" t="shared" si="6" ref="T5:T68">(R5/S5)-1</f>
        <v>0.03248259860788871</v>
      </c>
      <c r="U5" s="58">
        <f aca="true" t="shared" si="7" ref="U5:U66">IF((R5/F5)&gt;1,1,R5/F5)</f>
        <v>0.7635000903016074</v>
      </c>
      <c r="V5" s="24">
        <v>0.2835830858058272</v>
      </c>
      <c r="W5" s="52">
        <f t="shared" si="5"/>
        <v>1.6923329652473886</v>
      </c>
      <c r="X5" s="111"/>
      <c r="Y5" s="112"/>
      <c r="Z5" s="113"/>
      <c r="AA5" s="122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392567</v>
      </c>
      <c r="G6" s="4">
        <v>392589</v>
      </c>
      <c r="H6" s="79">
        <f t="shared" si="2"/>
        <v>-5.603824865185736E-05</v>
      </c>
      <c r="I6" s="80">
        <v>228333</v>
      </c>
      <c r="J6" s="4">
        <v>231420</v>
      </c>
      <c r="K6" s="81">
        <f t="shared" si="3"/>
        <v>-0.013339382940108946</v>
      </c>
      <c r="L6" s="78">
        <v>186574</v>
      </c>
      <c r="M6" s="4">
        <v>168722</v>
      </c>
      <c r="N6" s="79">
        <f t="shared" si="4"/>
        <v>0.10580718578490056</v>
      </c>
      <c r="O6" s="82">
        <v>14063</v>
      </c>
      <c r="P6" s="5">
        <v>12897</v>
      </c>
      <c r="Q6" s="81">
        <f t="shared" si="0"/>
        <v>0.0904086221601923</v>
      </c>
      <c r="R6" s="83">
        <f t="shared" si="1"/>
        <v>428970</v>
      </c>
      <c r="S6" s="5">
        <f t="shared" si="1"/>
        <v>413039</v>
      </c>
      <c r="T6" s="79">
        <f t="shared" si="6"/>
        <v>0.03857020765593555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5">
        <f>SUM(U6:U11)/6</f>
        <v>0.8036125505196182</v>
      </c>
      <c r="Y6" s="106">
        <f>SUM(V6:V11)/6</f>
        <v>0.8271181345098909</v>
      </c>
      <c r="Z6" s="107">
        <f>(X6/Y6)-1</f>
        <v>-0.0284186538893878</v>
      </c>
      <c r="AA6" s="122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15299</v>
      </c>
      <c r="G7" s="9">
        <v>15303</v>
      </c>
      <c r="H7" s="33">
        <f t="shared" si="2"/>
        <v>-0.0002613866562112266</v>
      </c>
      <c r="I7" s="35">
        <v>9434</v>
      </c>
      <c r="J7" s="9">
        <v>9544</v>
      </c>
      <c r="K7" s="51">
        <f t="shared" si="3"/>
        <v>-0.011525565800502902</v>
      </c>
      <c r="L7" s="48">
        <v>1123</v>
      </c>
      <c r="M7" s="9">
        <v>803</v>
      </c>
      <c r="N7" s="33">
        <f t="shared" si="4"/>
        <v>0.3985056039850561</v>
      </c>
      <c r="O7" s="54">
        <v>25</v>
      </c>
      <c r="P7" s="10">
        <v>24</v>
      </c>
      <c r="Q7" s="51">
        <f t="shared" si="0"/>
        <v>0.04166666666666674</v>
      </c>
      <c r="R7" s="59">
        <f t="shared" si="1"/>
        <v>10582</v>
      </c>
      <c r="S7" s="10">
        <f t="shared" si="1"/>
        <v>10371</v>
      </c>
      <c r="T7" s="33">
        <f t="shared" si="6"/>
        <v>0.020345193327548028</v>
      </c>
      <c r="U7" s="57">
        <f t="shared" si="7"/>
        <v>0.6916791947186091</v>
      </c>
      <c r="V7" s="22">
        <v>0.7232046967852795</v>
      </c>
      <c r="W7" s="51">
        <f t="shared" si="5"/>
        <v>-0.043591395640549147</v>
      </c>
      <c r="X7" s="108"/>
      <c r="Y7" s="109"/>
      <c r="Z7" s="110"/>
      <c r="AA7" s="122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9909</v>
      </c>
      <c r="G8" s="9">
        <v>9911</v>
      </c>
      <c r="H8" s="33">
        <f t="shared" si="2"/>
        <v>-0.00020179598425995593</v>
      </c>
      <c r="I8" s="35">
        <v>7740</v>
      </c>
      <c r="J8" s="9">
        <v>7814</v>
      </c>
      <c r="K8" s="51">
        <f t="shared" si="3"/>
        <v>-0.009470181725108828</v>
      </c>
      <c r="L8" s="48">
        <v>616</v>
      </c>
      <c r="M8" s="9">
        <v>382</v>
      </c>
      <c r="N8" s="33">
        <f t="shared" si="4"/>
        <v>0.6125654450261779</v>
      </c>
      <c r="O8" s="54">
        <v>39</v>
      </c>
      <c r="P8" s="10">
        <v>38</v>
      </c>
      <c r="Q8" s="51">
        <f t="shared" si="0"/>
        <v>0.026315789473684292</v>
      </c>
      <c r="R8" s="59">
        <f t="shared" si="1"/>
        <v>8395</v>
      </c>
      <c r="S8" s="10">
        <f t="shared" si="1"/>
        <v>8234</v>
      </c>
      <c r="T8" s="33">
        <f t="shared" si="6"/>
        <v>0.019553072625698276</v>
      </c>
      <c r="U8" s="57">
        <f t="shared" si="7"/>
        <v>0.8472096074275911</v>
      </c>
      <c r="V8" s="22">
        <v>0.9042485055508113</v>
      </c>
      <c r="W8" s="51">
        <f t="shared" si="5"/>
        <v>-0.06307878616672491</v>
      </c>
      <c r="X8" s="108"/>
      <c r="Y8" s="109"/>
      <c r="Z8" s="110"/>
      <c r="AA8" s="122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4345</v>
      </c>
      <c r="G9" s="9">
        <v>4346</v>
      </c>
      <c r="H9" s="33">
        <f t="shared" si="2"/>
        <v>-0.00023009664058903923</v>
      </c>
      <c r="I9" s="35">
        <v>2921</v>
      </c>
      <c r="J9" s="9">
        <v>2976</v>
      </c>
      <c r="K9" s="51">
        <f t="shared" si="3"/>
        <v>-0.01848118279569888</v>
      </c>
      <c r="L9" s="48">
        <v>389</v>
      </c>
      <c r="M9" s="9">
        <v>247</v>
      </c>
      <c r="N9" s="33">
        <f t="shared" si="4"/>
        <v>0.5748987854251013</v>
      </c>
      <c r="O9" s="54">
        <v>6</v>
      </c>
      <c r="P9" s="10">
        <v>6</v>
      </c>
      <c r="Q9" s="51">
        <v>0</v>
      </c>
      <c r="R9" s="59">
        <f t="shared" si="1"/>
        <v>3316</v>
      </c>
      <c r="S9" s="10">
        <f t="shared" si="1"/>
        <v>3229</v>
      </c>
      <c r="T9" s="33">
        <f t="shared" si="6"/>
        <v>0.026943326107153887</v>
      </c>
      <c r="U9" s="57">
        <f t="shared" si="7"/>
        <v>0.7631760644418872</v>
      </c>
      <c r="V9" s="22">
        <v>0.6597361055577768</v>
      </c>
      <c r="W9" s="51">
        <f t="shared" si="5"/>
        <v>0.15678990131464254</v>
      </c>
      <c r="X9" s="108"/>
      <c r="Y9" s="109"/>
      <c r="Z9" s="110"/>
      <c r="AA9" s="122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13318</v>
      </c>
      <c r="G10" s="9">
        <v>13321</v>
      </c>
      <c r="H10" s="33">
        <f t="shared" si="2"/>
        <v>-0.00022520831769390348</v>
      </c>
      <c r="I10" s="35">
        <v>7894</v>
      </c>
      <c r="J10" s="9">
        <v>7945</v>
      </c>
      <c r="K10" s="51">
        <f t="shared" si="3"/>
        <v>-0.006419131529263655</v>
      </c>
      <c r="L10" s="48">
        <v>1039</v>
      </c>
      <c r="M10" s="9">
        <v>935</v>
      </c>
      <c r="N10" s="33">
        <f t="shared" si="4"/>
        <v>0.11122994652406426</v>
      </c>
      <c r="O10" s="54">
        <v>49</v>
      </c>
      <c r="P10" s="10">
        <v>51</v>
      </c>
      <c r="Q10" s="51">
        <f aca="true" t="shared" si="8" ref="Q10:Q29">(O10/P10)-1</f>
        <v>-0.039215686274509776</v>
      </c>
      <c r="R10" s="59">
        <f t="shared" si="1"/>
        <v>8982</v>
      </c>
      <c r="S10" s="10">
        <f t="shared" si="1"/>
        <v>8931</v>
      </c>
      <c r="T10" s="33">
        <f t="shared" si="6"/>
        <v>0.0057104467584816465</v>
      </c>
      <c r="U10" s="57">
        <f t="shared" si="7"/>
        <v>0.674425589427842</v>
      </c>
      <c r="V10" s="22">
        <v>0.9636576787807737</v>
      </c>
      <c r="W10" s="51">
        <f t="shared" si="5"/>
        <v>-0.30013986887840716</v>
      </c>
      <c r="X10" s="108"/>
      <c r="Y10" s="109"/>
      <c r="Z10" s="110"/>
      <c r="AA10" s="122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10955</v>
      </c>
      <c r="G11" s="14">
        <v>10955</v>
      </c>
      <c r="H11" s="34">
        <f t="shared" si="2"/>
        <v>0</v>
      </c>
      <c r="I11" s="36">
        <v>8359</v>
      </c>
      <c r="J11" s="14">
        <v>8296</v>
      </c>
      <c r="K11" s="52">
        <f t="shared" si="3"/>
        <v>0.007594021215043378</v>
      </c>
      <c r="L11" s="49">
        <v>850</v>
      </c>
      <c r="M11" s="14">
        <v>798</v>
      </c>
      <c r="N11" s="34">
        <f t="shared" si="4"/>
        <v>0.06516290726817053</v>
      </c>
      <c r="O11" s="55">
        <v>50</v>
      </c>
      <c r="P11" s="15">
        <v>52</v>
      </c>
      <c r="Q11" s="52">
        <f t="shared" si="8"/>
        <v>-0.038461538461538436</v>
      </c>
      <c r="R11" s="60">
        <f t="shared" si="1"/>
        <v>9259</v>
      </c>
      <c r="S11" s="15">
        <f t="shared" si="1"/>
        <v>9146</v>
      </c>
      <c r="T11" s="34">
        <f t="shared" si="6"/>
        <v>0.012355127924775777</v>
      </c>
      <c r="U11" s="58">
        <f t="shared" si="7"/>
        <v>0.84518484710178</v>
      </c>
      <c r="V11" s="24">
        <v>0.8108980103961283</v>
      </c>
      <c r="W11" s="52">
        <f t="shared" si="5"/>
        <v>0.042282551277813996</v>
      </c>
      <c r="X11" s="111"/>
      <c r="Y11" s="112"/>
      <c r="Z11" s="113"/>
      <c r="AA11" s="122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5767</v>
      </c>
      <c r="G12" s="41">
        <v>5768</v>
      </c>
      <c r="H12" s="44">
        <f t="shared" si="2"/>
        <v>-0.0001733703190014424</v>
      </c>
      <c r="I12" s="40">
        <v>7266</v>
      </c>
      <c r="J12" s="41">
        <v>7121</v>
      </c>
      <c r="K12" s="50">
        <f t="shared" si="3"/>
        <v>0.020362308664513495</v>
      </c>
      <c r="L12" s="75">
        <v>298</v>
      </c>
      <c r="M12" s="41">
        <v>251</v>
      </c>
      <c r="N12" s="44">
        <f t="shared" si="4"/>
        <v>0.1872509960159363</v>
      </c>
      <c r="O12" s="53">
        <v>92</v>
      </c>
      <c r="P12" s="42">
        <v>94</v>
      </c>
      <c r="Q12" s="50">
        <f t="shared" si="8"/>
        <v>-0.021276595744680882</v>
      </c>
      <c r="R12" s="76">
        <f t="shared" si="1"/>
        <v>7656</v>
      </c>
      <c r="S12" s="42">
        <f t="shared" si="1"/>
        <v>7466</v>
      </c>
      <c r="T12" s="44">
        <f t="shared" si="6"/>
        <v>0.025448700776855127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4">
        <f>SUM(U12:U16)/5</f>
        <v>0.8754403896414858</v>
      </c>
      <c r="Y12" s="115">
        <f>SUM(V12:V16)/5</f>
        <v>0.6480227462914596</v>
      </c>
      <c r="Z12" s="107">
        <f>(X12/Y12)-1</f>
        <v>0.3509408344869134</v>
      </c>
      <c r="AA12" s="122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12059</v>
      </c>
      <c r="G13" s="9">
        <v>12062</v>
      </c>
      <c r="H13" s="33">
        <f t="shared" si="2"/>
        <v>-0.00024871497264133957</v>
      </c>
      <c r="I13" s="35">
        <v>6930</v>
      </c>
      <c r="J13" s="9">
        <v>6880</v>
      </c>
      <c r="K13" s="51">
        <f t="shared" si="3"/>
        <v>0.007267441860465018</v>
      </c>
      <c r="L13" s="48">
        <v>219</v>
      </c>
      <c r="M13" s="9">
        <v>197</v>
      </c>
      <c r="N13" s="33">
        <f t="shared" si="4"/>
        <v>0.11167512690355319</v>
      </c>
      <c r="O13" s="54">
        <v>81</v>
      </c>
      <c r="P13" s="10">
        <v>74</v>
      </c>
      <c r="Q13" s="51">
        <f t="shared" si="8"/>
        <v>0.09459459459459452</v>
      </c>
      <c r="R13" s="59">
        <f t="shared" si="1"/>
        <v>7230</v>
      </c>
      <c r="S13" s="10">
        <f t="shared" si="1"/>
        <v>7151</v>
      </c>
      <c r="T13" s="33">
        <f t="shared" si="6"/>
        <v>0.011047405957208767</v>
      </c>
      <c r="U13" s="57">
        <f t="shared" si="7"/>
        <v>0.5995522016750975</v>
      </c>
      <c r="V13" s="22">
        <v>0.7631314147715839</v>
      </c>
      <c r="W13" s="51">
        <f t="shared" si="5"/>
        <v>-0.21435261336404032</v>
      </c>
      <c r="X13" s="116"/>
      <c r="Y13" s="117"/>
      <c r="Z13" s="110"/>
      <c r="AA13" s="122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9569</v>
      </c>
      <c r="G14" s="9">
        <v>9571</v>
      </c>
      <c r="H14" s="33">
        <f t="shared" si="2"/>
        <v>-0.0002089645805035678</v>
      </c>
      <c r="I14" s="35">
        <v>8488</v>
      </c>
      <c r="J14" s="9">
        <v>8397</v>
      </c>
      <c r="K14" s="51">
        <f t="shared" si="3"/>
        <v>0.010837203763248704</v>
      </c>
      <c r="L14" s="48">
        <v>261</v>
      </c>
      <c r="M14" s="9">
        <v>230</v>
      </c>
      <c r="N14" s="33">
        <f t="shared" si="4"/>
        <v>0.13478260869565228</v>
      </c>
      <c r="O14" s="54">
        <v>205</v>
      </c>
      <c r="P14" s="10">
        <v>186</v>
      </c>
      <c r="Q14" s="51">
        <f t="shared" si="8"/>
        <v>0.10215053763440851</v>
      </c>
      <c r="R14" s="59">
        <f t="shared" si="1"/>
        <v>8954</v>
      </c>
      <c r="S14" s="10">
        <f t="shared" si="1"/>
        <v>8813</v>
      </c>
      <c r="T14" s="33">
        <f t="shared" si="6"/>
        <v>0.015999092250085</v>
      </c>
      <c r="U14" s="57">
        <f t="shared" si="7"/>
        <v>0.9357299613334726</v>
      </c>
      <c r="V14" s="22">
        <v>0.6169914481985139</v>
      </c>
      <c r="W14" s="51">
        <f t="shared" si="5"/>
        <v>0.5166011847742924</v>
      </c>
      <c r="X14" s="116"/>
      <c r="Y14" s="117"/>
      <c r="Z14" s="110"/>
      <c r="AA14" s="122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9777</v>
      </c>
      <c r="G15" s="9">
        <v>9779</v>
      </c>
      <c r="H15" s="33">
        <f t="shared" si="2"/>
        <v>-0.0002045198895592737</v>
      </c>
      <c r="I15" s="35">
        <v>12134</v>
      </c>
      <c r="J15" s="9">
        <v>11822</v>
      </c>
      <c r="K15" s="51">
        <f t="shared" si="3"/>
        <v>0.026391473523938336</v>
      </c>
      <c r="L15" s="48">
        <v>369</v>
      </c>
      <c r="M15" s="9">
        <v>268</v>
      </c>
      <c r="N15" s="33">
        <f t="shared" si="4"/>
        <v>0.3768656716417911</v>
      </c>
      <c r="O15" s="54">
        <v>149</v>
      </c>
      <c r="P15" s="10">
        <v>136</v>
      </c>
      <c r="Q15" s="51">
        <f t="shared" si="8"/>
        <v>0.09558823529411775</v>
      </c>
      <c r="R15" s="59">
        <f t="shared" si="1"/>
        <v>12652</v>
      </c>
      <c r="S15" s="10">
        <f t="shared" si="1"/>
        <v>12226</v>
      </c>
      <c r="T15" s="33">
        <f t="shared" si="6"/>
        <v>0.03484377556028129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6"/>
      <c r="Y15" s="117"/>
      <c r="Z15" s="110"/>
      <c r="AA15" s="122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17877</v>
      </c>
      <c r="G16" s="90">
        <v>17878</v>
      </c>
      <c r="H16" s="91">
        <f t="shared" si="2"/>
        <v>-5.5934668307444646E-05</v>
      </c>
      <c r="I16" s="92">
        <v>14090</v>
      </c>
      <c r="J16" s="90">
        <v>14092</v>
      </c>
      <c r="K16" s="93">
        <f t="shared" si="3"/>
        <v>-0.00014192449616801106</v>
      </c>
      <c r="L16" s="89">
        <v>637</v>
      </c>
      <c r="M16" s="90">
        <v>450</v>
      </c>
      <c r="N16" s="91">
        <f t="shared" si="4"/>
        <v>0.41555555555555546</v>
      </c>
      <c r="O16" s="94">
        <v>324</v>
      </c>
      <c r="P16" s="95">
        <v>289</v>
      </c>
      <c r="Q16" s="93">
        <f t="shared" si="8"/>
        <v>0.12110726643598624</v>
      </c>
      <c r="R16" s="96">
        <f t="shared" si="1"/>
        <v>15051</v>
      </c>
      <c r="S16" s="95">
        <f t="shared" si="1"/>
        <v>14831</v>
      </c>
      <c r="T16" s="91">
        <f t="shared" si="6"/>
        <v>0.014833794079967655</v>
      </c>
      <c r="U16" s="97">
        <f t="shared" si="7"/>
        <v>0.8419197851988589</v>
      </c>
      <c r="V16" s="98">
        <v>0.7063249470961674</v>
      </c>
      <c r="W16" s="93">
        <f t="shared" si="5"/>
        <v>0.19197231905817125</v>
      </c>
      <c r="X16" s="118"/>
      <c r="Y16" s="119"/>
      <c r="Z16" s="113"/>
      <c r="AA16" s="122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7359</v>
      </c>
      <c r="G17" s="4">
        <v>7361</v>
      </c>
      <c r="H17" s="79">
        <f t="shared" si="2"/>
        <v>-0.0002717022143730041</v>
      </c>
      <c r="I17" s="80">
        <v>6898</v>
      </c>
      <c r="J17" s="4">
        <v>6952</v>
      </c>
      <c r="K17" s="81">
        <f t="shared" si="3"/>
        <v>-0.007767548906789434</v>
      </c>
      <c r="L17" s="78">
        <v>632</v>
      </c>
      <c r="M17" s="4">
        <v>549</v>
      </c>
      <c r="N17" s="79">
        <f t="shared" si="4"/>
        <v>0.15118397085610202</v>
      </c>
      <c r="O17" s="82">
        <v>21</v>
      </c>
      <c r="P17" s="5">
        <v>22</v>
      </c>
      <c r="Q17" s="81">
        <v>0</v>
      </c>
      <c r="R17" s="83">
        <f t="shared" si="1"/>
        <v>7551</v>
      </c>
      <c r="S17" s="5">
        <f t="shared" si="1"/>
        <v>7523</v>
      </c>
      <c r="T17" s="79">
        <f t="shared" si="6"/>
        <v>0.003721919447029043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5">
        <f>SUM(U17:U29)/13</f>
        <v>0.9323664536160567</v>
      </c>
      <c r="Y17" s="106">
        <f>SUM(V17:V29)/13</f>
        <v>0.9766568350733904</v>
      </c>
      <c r="Z17" s="107">
        <f>(X17/Y17)-1</f>
        <v>-0.045348969941940265</v>
      </c>
      <c r="AA17" s="122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7234</v>
      </c>
      <c r="G18" s="9">
        <v>7236</v>
      </c>
      <c r="H18" s="33">
        <f t="shared" si="2"/>
        <v>-0.00027639579878391274</v>
      </c>
      <c r="I18" s="35">
        <v>5778</v>
      </c>
      <c r="J18" s="9">
        <v>5833</v>
      </c>
      <c r="K18" s="51">
        <f t="shared" si="3"/>
        <v>-0.009429110234870586</v>
      </c>
      <c r="L18" s="48">
        <v>613</v>
      </c>
      <c r="M18" s="9">
        <v>480</v>
      </c>
      <c r="N18" s="33">
        <f t="shared" si="4"/>
        <v>0.27708333333333335</v>
      </c>
      <c r="O18" s="54">
        <v>48</v>
      </c>
      <c r="P18" s="10">
        <v>48</v>
      </c>
      <c r="Q18" s="51">
        <f t="shared" si="8"/>
        <v>0</v>
      </c>
      <c r="R18" s="59">
        <f t="shared" si="1"/>
        <v>6439</v>
      </c>
      <c r="S18" s="10">
        <f t="shared" si="1"/>
        <v>6361</v>
      </c>
      <c r="T18" s="33">
        <f t="shared" si="6"/>
        <v>0.012262222920924382</v>
      </c>
      <c r="U18" s="57">
        <f t="shared" si="7"/>
        <v>0.8901022947193807</v>
      </c>
      <c r="V18" s="22">
        <v>0.9188919034699414</v>
      </c>
      <c r="W18" s="51">
        <f t="shared" si="5"/>
        <v>-0.03133078944524892</v>
      </c>
      <c r="X18" s="108"/>
      <c r="Y18" s="109"/>
      <c r="Z18" s="110"/>
      <c r="AA18" s="122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15474</v>
      </c>
      <c r="G19" s="9">
        <v>15477</v>
      </c>
      <c r="H19" s="33">
        <f t="shared" si="2"/>
        <v>-0.0001938360147315521</v>
      </c>
      <c r="I19" s="35">
        <v>13472</v>
      </c>
      <c r="J19" s="9">
        <v>13643</v>
      </c>
      <c r="K19" s="51">
        <f t="shared" si="3"/>
        <v>-0.012533900168584577</v>
      </c>
      <c r="L19" s="48">
        <v>567</v>
      </c>
      <c r="M19" s="9">
        <v>417</v>
      </c>
      <c r="N19" s="33">
        <f t="shared" si="4"/>
        <v>0.3597122302158273</v>
      </c>
      <c r="O19" s="54">
        <v>129</v>
      </c>
      <c r="P19" s="10">
        <v>129</v>
      </c>
      <c r="Q19" s="51">
        <f t="shared" si="8"/>
        <v>0</v>
      </c>
      <c r="R19" s="59">
        <f t="shared" si="1"/>
        <v>14168</v>
      </c>
      <c r="S19" s="10">
        <f t="shared" si="1"/>
        <v>14189</v>
      </c>
      <c r="T19" s="33">
        <f t="shared" si="6"/>
        <v>-0.0014800197335964604</v>
      </c>
      <c r="U19" s="57">
        <f t="shared" si="7"/>
        <v>0.9156003618973763</v>
      </c>
      <c r="V19" s="22">
        <v>1.0166358595194085</v>
      </c>
      <c r="W19" s="51">
        <f t="shared" si="5"/>
        <v>-0.09938218947912625</v>
      </c>
      <c r="X19" s="108"/>
      <c r="Y19" s="109"/>
      <c r="Z19" s="110"/>
      <c r="AA19" s="122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9198</v>
      </c>
      <c r="G20" s="9">
        <v>9198</v>
      </c>
      <c r="H20" s="33">
        <f t="shared" si="2"/>
        <v>0</v>
      </c>
      <c r="I20" s="35">
        <v>8880</v>
      </c>
      <c r="J20" s="9">
        <v>8984</v>
      </c>
      <c r="K20" s="51">
        <f t="shared" si="3"/>
        <v>-0.011576135351736405</v>
      </c>
      <c r="L20" s="48">
        <v>357</v>
      </c>
      <c r="M20" s="9">
        <v>252</v>
      </c>
      <c r="N20" s="33">
        <f t="shared" si="4"/>
        <v>0.41666666666666674</v>
      </c>
      <c r="O20" s="54">
        <v>67</v>
      </c>
      <c r="P20" s="10">
        <v>58</v>
      </c>
      <c r="Q20" s="51">
        <f t="shared" si="8"/>
        <v>0.15517241379310343</v>
      </c>
      <c r="R20" s="59">
        <f t="shared" si="1"/>
        <v>9304</v>
      </c>
      <c r="S20" s="10">
        <f t="shared" si="1"/>
        <v>9294</v>
      </c>
      <c r="T20" s="33">
        <f t="shared" si="6"/>
        <v>0.0010759629868732912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8"/>
      <c r="Y20" s="109"/>
      <c r="Z20" s="110"/>
      <c r="AA20" s="122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37032</v>
      </c>
      <c r="G21" s="9">
        <v>37033</v>
      </c>
      <c r="H21" s="33">
        <f t="shared" si="2"/>
        <v>-2.7002943320808548E-05</v>
      </c>
      <c r="I21" s="35">
        <v>31121</v>
      </c>
      <c r="J21" s="9">
        <v>30845</v>
      </c>
      <c r="K21" s="51">
        <f t="shared" si="3"/>
        <v>0.008947965634624744</v>
      </c>
      <c r="L21" s="48">
        <v>1726</v>
      </c>
      <c r="M21" s="9">
        <v>1466</v>
      </c>
      <c r="N21" s="33">
        <f t="shared" si="4"/>
        <v>0.17735334242837664</v>
      </c>
      <c r="O21" s="54">
        <v>550</v>
      </c>
      <c r="P21" s="10">
        <v>487</v>
      </c>
      <c r="Q21" s="51">
        <f t="shared" si="8"/>
        <v>0.12936344969199176</v>
      </c>
      <c r="R21" s="59">
        <f t="shared" si="1"/>
        <v>33397</v>
      </c>
      <c r="S21" s="10">
        <f t="shared" si="1"/>
        <v>32798</v>
      </c>
      <c r="T21" s="33">
        <f t="shared" si="6"/>
        <v>0.018263308738337702</v>
      </c>
      <c r="U21" s="57">
        <f t="shared" si="7"/>
        <v>0.9018416504644632</v>
      </c>
      <c r="V21" s="22">
        <v>0.8460809911431936</v>
      </c>
      <c r="W21" s="51">
        <f t="shared" si="5"/>
        <v>0.06590463549586167</v>
      </c>
      <c r="X21" s="108"/>
      <c r="Y21" s="109"/>
      <c r="Z21" s="110"/>
      <c r="AA21" s="122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7133</v>
      </c>
      <c r="G22" s="9">
        <v>7135</v>
      </c>
      <c r="H22" s="33">
        <f t="shared" si="2"/>
        <v>-0.0002803083391731409</v>
      </c>
      <c r="I22" s="35">
        <v>5422</v>
      </c>
      <c r="J22" s="9">
        <v>5443</v>
      </c>
      <c r="K22" s="51">
        <f t="shared" si="3"/>
        <v>-0.0038581664523240633</v>
      </c>
      <c r="L22" s="48">
        <v>468</v>
      </c>
      <c r="M22" s="9">
        <v>406</v>
      </c>
      <c r="N22" s="33">
        <f t="shared" si="4"/>
        <v>0.15270935960591125</v>
      </c>
      <c r="O22" s="54">
        <v>42</v>
      </c>
      <c r="P22" s="10">
        <v>41</v>
      </c>
      <c r="Q22" s="51">
        <f t="shared" si="8"/>
        <v>0.024390243902439046</v>
      </c>
      <c r="R22" s="59">
        <f t="shared" si="1"/>
        <v>5932</v>
      </c>
      <c r="S22" s="10">
        <f t="shared" si="1"/>
        <v>5890</v>
      </c>
      <c r="T22" s="33">
        <f t="shared" si="6"/>
        <v>0.007130730050933787</v>
      </c>
      <c r="U22" s="57">
        <f t="shared" si="7"/>
        <v>0.8316276461516894</v>
      </c>
      <c r="V22" s="22">
        <v>0.9461105904404874</v>
      </c>
      <c r="W22" s="51">
        <f t="shared" si="5"/>
        <v>-0.12100376578122585</v>
      </c>
      <c r="X22" s="108"/>
      <c r="Y22" s="109"/>
      <c r="Z22" s="110"/>
      <c r="AA22" s="122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19334</v>
      </c>
      <c r="G23" s="9">
        <v>19339</v>
      </c>
      <c r="H23" s="33">
        <f t="shared" si="2"/>
        <v>-0.00025854490925070195</v>
      </c>
      <c r="I23" s="35">
        <v>15945</v>
      </c>
      <c r="J23" s="9">
        <v>16141</v>
      </c>
      <c r="K23" s="51">
        <f t="shared" si="3"/>
        <v>-0.012142989901493095</v>
      </c>
      <c r="L23" s="48">
        <v>1399</v>
      </c>
      <c r="M23" s="9">
        <v>1142</v>
      </c>
      <c r="N23" s="33">
        <f t="shared" si="4"/>
        <v>0.2250437828371279</v>
      </c>
      <c r="O23" s="54">
        <v>232</v>
      </c>
      <c r="P23" s="10">
        <v>205</v>
      </c>
      <c r="Q23" s="51">
        <f t="shared" si="8"/>
        <v>0.13170731707317063</v>
      </c>
      <c r="R23" s="59">
        <f t="shared" si="1"/>
        <v>17576</v>
      </c>
      <c r="S23" s="10">
        <f t="shared" si="1"/>
        <v>17488</v>
      </c>
      <c r="T23" s="33">
        <f t="shared" si="6"/>
        <v>0.005032021957914079</v>
      </c>
      <c r="U23" s="57">
        <f t="shared" si="7"/>
        <v>0.9090721009620358</v>
      </c>
      <c r="V23" s="22">
        <v>1.1281635301752109</v>
      </c>
      <c r="W23" s="51">
        <f t="shared" si="5"/>
        <v>-0.19420183630572485</v>
      </c>
      <c r="X23" s="108"/>
      <c r="Y23" s="109"/>
      <c r="Z23" s="110"/>
      <c r="AA23" s="122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7038</v>
      </c>
      <c r="G24" s="9">
        <v>7040</v>
      </c>
      <c r="H24" s="33">
        <f t="shared" si="2"/>
        <v>-0.00028409090909087276</v>
      </c>
      <c r="I24" s="35">
        <v>5185</v>
      </c>
      <c r="J24" s="9">
        <v>5265</v>
      </c>
      <c r="K24" s="51">
        <f t="shared" si="3"/>
        <v>-0.015194681861348536</v>
      </c>
      <c r="L24" s="48">
        <v>380</v>
      </c>
      <c r="M24" s="9">
        <v>262</v>
      </c>
      <c r="N24" s="33">
        <f t="shared" si="4"/>
        <v>0.45038167938931295</v>
      </c>
      <c r="O24" s="54">
        <v>39</v>
      </c>
      <c r="P24" s="10">
        <v>39</v>
      </c>
      <c r="Q24" s="51">
        <f t="shared" si="8"/>
        <v>0</v>
      </c>
      <c r="R24" s="59">
        <f t="shared" si="1"/>
        <v>5604</v>
      </c>
      <c r="S24" s="10">
        <f t="shared" si="1"/>
        <v>5566</v>
      </c>
      <c r="T24" s="33">
        <f t="shared" si="6"/>
        <v>0.006827164929931628</v>
      </c>
      <c r="U24" s="57">
        <f t="shared" si="7"/>
        <v>0.7962489343563512</v>
      </c>
      <c r="V24" s="22">
        <v>0.9691934925579785</v>
      </c>
      <c r="W24" s="51">
        <f t="shared" si="5"/>
        <v>-0.17844172451589324</v>
      </c>
      <c r="X24" s="108"/>
      <c r="Y24" s="109"/>
      <c r="Z24" s="110"/>
      <c r="AA24" s="122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7630</v>
      </c>
      <c r="G25" s="9">
        <v>7632</v>
      </c>
      <c r="H25" s="33">
        <f t="shared" si="2"/>
        <v>-0.0002620545073375169</v>
      </c>
      <c r="I25" s="35">
        <v>6468</v>
      </c>
      <c r="J25" s="9">
        <v>6516</v>
      </c>
      <c r="K25" s="51">
        <f t="shared" si="3"/>
        <v>-0.007366482504604033</v>
      </c>
      <c r="L25" s="48">
        <v>550</v>
      </c>
      <c r="M25" s="9">
        <v>444</v>
      </c>
      <c r="N25" s="33">
        <f t="shared" si="4"/>
        <v>0.23873873873873874</v>
      </c>
      <c r="O25" s="54">
        <v>72</v>
      </c>
      <c r="P25" s="10">
        <v>67</v>
      </c>
      <c r="Q25" s="51">
        <f t="shared" si="8"/>
        <v>0.07462686567164178</v>
      </c>
      <c r="R25" s="59">
        <f t="shared" si="1"/>
        <v>7090</v>
      </c>
      <c r="S25" s="10">
        <f t="shared" si="1"/>
        <v>7027</v>
      </c>
      <c r="T25" s="33">
        <f t="shared" si="6"/>
        <v>0.008965419097765714</v>
      </c>
      <c r="U25" s="57">
        <f t="shared" si="7"/>
        <v>0.9292267365661862</v>
      </c>
      <c r="V25" s="22">
        <v>0.8098297824371548</v>
      </c>
      <c r="W25" s="51">
        <f t="shared" si="5"/>
        <v>0.1474346297436857</v>
      </c>
      <c r="X25" s="108"/>
      <c r="Y25" s="109"/>
      <c r="Z25" s="110"/>
      <c r="AA25" s="122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115810</v>
      </c>
      <c r="G26" s="9">
        <v>115836</v>
      </c>
      <c r="H26" s="33">
        <f t="shared" si="2"/>
        <v>-0.00022445526433922947</v>
      </c>
      <c r="I26" s="35">
        <v>96696</v>
      </c>
      <c r="J26" s="9">
        <v>96626</v>
      </c>
      <c r="K26" s="51">
        <f t="shared" si="3"/>
        <v>0.0007244426965826722</v>
      </c>
      <c r="L26" s="48">
        <v>30659</v>
      </c>
      <c r="M26" s="9">
        <v>27547</v>
      </c>
      <c r="N26" s="33">
        <f t="shared" si="4"/>
        <v>0.11297055940755807</v>
      </c>
      <c r="O26" s="54">
        <v>2578</v>
      </c>
      <c r="P26" s="10">
        <v>2334</v>
      </c>
      <c r="Q26" s="51">
        <f t="shared" si="8"/>
        <v>0.10454155955441302</v>
      </c>
      <c r="R26" s="59">
        <f t="shared" si="1"/>
        <v>129933</v>
      </c>
      <c r="S26" s="10">
        <f t="shared" si="1"/>
        <v>126507</v>
      </c>
      <c r="T26" s="33">
        <f t="shared" si="6"/>
        <v>0.02708150537124432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8"/>
      <c r="Y26" s="109"/>
      <c r="Z26" s="110"/>
      <c r="AA26" s="122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10056</v>
      </c>
      <c r="G27" s="9">
        <v>10058</v>
      </c>
      <c r="H27" s="33">
        <f t="shared" si="2"/>
        <v>-0.00019884668920266968</v>
      </c>
      <c r="I27" s="35">
        <v>11238</v>
      </c>
      <c r="J27" s="9">
        <v>11261</v>
      </c>
      <c r="K27" s="51">
        <f t="shared" si="3"/>
        <v>-0.0020424473847793223</v>
      </c>
      <c r="L27" s="48">
        <v>558</v>
      </c>
      <c r="M27" s="9">
        <v>409</v>
      </c>
      <c r="N27" s="33">
        <f t="shared" si="4"/>
        <v>0.36430317848410754</v>
      </c>
      <c r="O27" s="54">
        <v>77</v>
      </c>
      <c r="P27" s="10">
        <v>73</v>
      </c>
      <c r="Q27" s="51">
        <f t="shared" si="8"/>
        <v>0.0547945205479452</v>
      </c>
      <c r="R27" s="59">
        <f t="shared" si="1"/>
        <v>11873</v>
      </c>
      <c r="S27" s="10">
        <f t="shared" si="1"/>
        <v>11743</v>
      </c>
      <c r="T27" s="33">
        <f t="shared" si="6"/>
        <v>0.011070424934003231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8"/>
      <c r="Y27" s="109"/>
      <c r="Z27" s="110"/>
      <c r="AA27" s="122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8363</v>
      </c>
      <c r="G28" s="9">
        <v>8365</v>
      </c>
      <c r="H28" s="33">
        <f t="shared" si="2"/>
        <v>-0.00023909145248057762</v>
      </c>
      <c r="I28" s="35">
        <v>7199</v>
      </c>
      <c r="J28" s="9">
        <v>7222</v>
      </c>
      <c r="K28" s="51">
        <f t="shared" si="3"/>
        <v>-0.0031847133757961776</v>
      </c>
      <c r="L28" s="48">
        <v>668</v>
      </c>
      <c r="M28" s="9">
        <v>439</v>
      </c>
      <c r="N28" s="33">
        <f t="shared" si="4"/>
        <v>0.5216400911161732</v>
      </c>
      <c r="O28" s="54">
        <v>126</v>
      </c>
      <c r="P28" s="10">
        <v>125</v>
      </c>
      <c r="Q28" s="51">
        <f t="shared" si="8"/>
        <v>0.008000000000000007</v>
      </c>
      <c r="R28" s="59">
        <f t="shared" si="1"/>
        <v>7993</v>
      </c>
      <c r="S28" s="10">
        <f t="shared" si="1"/>
        <v>7786</v>
      </c>
      <c r="T28" s="33">
        <f t="shared" si="6"/>
        <v>0.026586180323657782</v>
      </c>
      <c r="U28" s="57">
        <f t="shared" si="7"/>
        <v>0.9557575032882937</v>
      </c>
      <c r="V28" s="22">
        <v>0.9706986317956169</v>
      </c>
      <c r="W28" s="51">
        <f t="shared" si="5"/>
        <v>-0.015392139246848235</v>
      </c>
      <c r="X28" s="108"/>
      <c r="Y28" s="109"/>
      <c r="Z28" s="110"/>
      <c r="AA28" s="122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17215</v>
      </c>
      <c r="G29" s="14">
        <v>17219</v>
      </c>
      <c r="H29" s="34">
        <f t="shared" si="2"/>
        <v>-0.00023230152738251686</v>
      </c>
      <c r="I29" s="36">
        <v>15823</v>
      </c>
      <c r="J29" s="14">
        <v>15928</v>
      </c>
      <c r="K29" s="52">
        <f t="shared" si="3"/>
        <v>-0.0065921647413360596</v>
      </c>
      <c r="L29" s="49">
        <v>1154</v>
      </c>
      <c r="M29" s="14">
        <v>859</v>
      </c>
      <c r="N29" s="34">
        <f t="shared" si="4"/>
        <v>0.3434225844004657</v>
      </c>
      <c r="O29" s="55">
        <v>88</v>
      </c>
      <c r="P29" s="15">
        <v>81</v>
      </c>
      <c r="Q29" s="52">
        <f t="shared" si="8"/>
        <v>0.08641975308641969</v>
      </c>
      <c r="R29" s="60">
        <f t="shared" si="1"/>
        <v>17065</v>
      </c>
      <c r="S29" s="15">
        <f t="shared" si="1"/>
        <v>16868</v>
      </c>
      <c r="T29" s="34">
        <f t="shared" si="6"/>
        <v>0.011678918662556326</v>
      </c>
      <c r="U29" s="58">
        <f t="shared" si="7"/>
        <v>0.9912866686029626</v>
      </c>
      <c r="V29" s="24">
        <v>0.8685799058727236</v>
      </c>
      <c r="W29" s="52">
        <f t="shared" si="5"/>
        <v>0.14127285457628314</v>
      </c>
      <c r="X29" s="111"/>
      <c r="Y29" s="112"/>
      <c r="Z29" s="113"/>
      <c r="AA29" s="122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7442</v>
      </c>
      <c r="G30" s="41">
        <v>7442</v>
      </c>
      <c r="H30" s="44">
        <f t="shared" si="2"/>
        <v>0</v>
      </c>
      <c r="I30" s="40">
        <v>5553</v>
      </c>
      <c r="J30" s="41">
        <v>5458</v>
      </c>
      <c r="K30" s="50">
        <f t="shared" si="3"/>
        <v>0.017405643092707868</v>
      </c>
      <c r="L30" s="75">
        <v>314</v>
      </c>
      <c r="M30" s="41">
        <v>242</v>
      </c>
      <c r="N30" s="44">
        <f t="shared" si="4"/>
        <v>0.2975206611570247</v>
      </c>
      <c r="O30" s="53">
        <v>26</v>
      </c>
      <c r="P30" s="42">
        <v>24</v>
      </c>
      <c r="Q30" s="50">
        <v>0</v>
      </c>
      <c r="R30" s="76">
        <f t="shared" si="1"/>
        <v>5893</v>
      </c>
      <c r="S30" s="42">
        <f t="shared" si="1"/>
        <v>5724</v>
      </c>
      <c r="T30" s="44">
        <f t="shared" si="6"/>
        <v>0.029524807826694532</v>
      </c>
      <c r="U30" s="56">
        <f t="shared" si="7"/>
        <v>0.791857027680731</v>
      </c>
      <c r="V30" s="43">
        <v>0.9038880248833593</v>
      </c>
      <c r="W30" s="50">
        <f t="shared" si="5"/>
        <v>-0.12394344666429802</v>
      </c>
      <c r="X30" s="105">
        <f>SUM(U30:U33)/4</f>
        <v>0.8455055227005814</v>
      </c>
      <c r="Y30" s="106">
        <f>SUM(V30:V33)/4</f>
        <v>0.7788424302396543</v>
      </c>
      <c r="Z30" s="107">
        <f>(X30/Y30)-1</f>
        <v>0.08559252792688055</v>
      </c>
      <c r="AA30" s="122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13806</v>
      </c>
      <c r="G31" s="9">
        <v>13809</v>
      </c>
      <c r="H31" s="33">
        <f t="shared" si="2"/>
        <v>-0.0002172496198131757</v>
      </c>
      <c r="I31" s="35">
        <v>11634</v>
      </c>
      <c r="J31" s="9">
        <v>11650</v>
      </c>
      <c r="K31" s="51">
        <f t="shared" si="3"/>
        <v>-0.0013733905579399464</v>
      </c>
      <c r="L31" s="48">
        <v>672</v>
      </c>
      <c r="M31" s="9">
        <v>565</v>
      </c>
      <c r="N31" s="33">
        <f t="shared" si="4"/>
        <v>0.1893805309734513</v>
      </c>
      <c r="O31" s="54">
        <v>324</v>
      </c>
      <c r="P31" s="10">
        <v>291</v>
      </c>
      <c r="Q31" s="51">
        <f aca="true" t="shared" si="9" ref="Q31:Q66">(O31/P31)-1</f>
        <v>0.11340206185567014</v>
      </c>
      <c r="R31" s="59">
        <f t="shared" si="1"/>
        <v>12630</v>
      </c>
      <c r="S31" s="10">
        <f t="shared" si="1"/>
        <v>12506</v>
      </c>
      <c r="T31" s="33">
        <f t="shared" si="6"/>
        <v>0.00991524068447136</v>
      </c>
      <c r="U31" s="57">
        <f t="shared" si="7"/>
        <v>0.914819643633203</v>
      </c>
      <c r="V31" s="22">
        <v>1.0604991177212</v>
      </c>
      <c r="W31" s="51">
        <f t="shared" si="5"/>
        <v>-0.13736878386191675</v>
      </c>
      <c r="X31" s="108"/>
      <c r="Y31" s="109"/>
      <c r="Z31" s="110"/>
      <c r="AA31" s="122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6469</v>
      </c>
      <c r="G32" s="9">
        <v>6470</v>
      </c>
      <c r="H32" s="33">
        <f t="shared" si="2"/>
        <v>-0.0001545595054095461</v>
      </c>
      <c r="I32" s="35">
        <v>4021</v>
      </c>
      <c r="J32" s="9">
        <v>4012</v>
      </c>
      <c r="K32" s="51">
        <f t="shared" si="3"/>
        <v>0.002243270189431712</v>
      </c>
      <c r="L32" s="48">
        <v>316</v>
      </c>
      <c r="M32" s="9">
        <v>212</v>
      </c>
      <c r="N32" s="33">
        <f t="shared" si="4"/>
        <v>0.49056603773584895</v>
      </c>
      <c r="O32" s="54">
        <v>73</v>
      </c>
      <c r="P32" s="10">
        <v>62</v>
      </c>
      <c r="Q32" s="51">
        <f t="shared" si="9"/>
        <v>0.17741935483870974</v>
      </c>
      <c r="R32" s="59">
        <f t="shared" si="1"/>
        <v>4410</v>
      </c>
      <c r="S32" s="10">
        <f t="shared" si="1"/>
        <v>4286</v>
      </c>
      <c r="T32" s="33">
        <f t="shared" si="6"/>
        <v>0.028931404573028452</v>
      </c>
      <c r="U32" s="57">
        <f t="shared" si="7"/>
        <v>0.6817127840469933</v>
      </c>
      <c r="V32" s="22">
        <v>0.7110481586402266</v>
      </c>
      <c r="W32" s="51">
        <f t="shared" si="5"/>
        <v>-0.04125652283430825</v>
      </c>
      <c r="X32" s="108"/>
      <c r="Y32" s="109"/>
      <c r="Z32" s="110"/>
      <c r="AA32" s="122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9266</v>
      </c>
      <c r="G33" s="90">
        <v>9268</v>
      </c>
      <c r="H33" s="91">
        <f t="shared" si="2"/>
        <v>-0.0002157962883038156</v>
      </c>
      <c r="I33" s="92">
        <v>8534</v>
      </c>
      <c r="J33" s="90">
        <v>8451</v>
      </c>
      <c r="K33" s="93">
        <f t="shared" si="3"/>
        <v>0.009821322920364528</v>
      </c>
      <c r="L33" s="89">
        <v>499</v>
      </c>
      <c r="M33" s="90">
        <v>368</v>
      </c>
      <c r="N33" s="91">
        <f t="shared" si="4"/>
        <v>0.3559782608695652</v>
      </c>
      <c r="O33" s="94">
        <v>174</v>
      </c>
      <c r="P33" s="95">
        <v>151</v>
      </c>
      <c r="Q33" s="93">
        <f t="shared" si="9"/>
        <v>0.15231788079470188</v>
      </c>
      <c r="R33" s="96">
        <f t="shared" si="1"/>
        <v>9207</v>
      </c>
      <c r="S33" s="95">
        <f t="shared" si="1"/>
        <v>8970</v>
      </c>
      <c r="T33" s="91">
        <f t="shared" si="6"/>
        <v>0.026421404682274163</v>
      </c>
      <c r="U33" s="97">
        <f t="shared" si="7"/>
        <v>0.9936326354413987</v>
      </c>
      <c r="V33" s="98">
        <v>0.43993441971383146</v>
      </c>
      <c r="W33" s="93">
        <f t="shared" si="5"/>
        <v>1.2585926240727807</v>
      </c>
      <c r="X33" s="111"/>
      <c r="Y33" s="112"/>
      <c r="Z33" s="113"/>
      <c r="AA33" s="122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8418</v>
      </c>
      <c r="G34" s="4">
        <v>8420</v>
      </c>
      <c r="H34" s="79">
        <f t="shared" si="2"/>
        <v>-0.00023752969121138</v>
      </c>
      <c r="I34" s="80">
        <v>6072</v>
      </c>
      <c r="J34" s="4">
        <v>6049</v>
      </c>
      <c r="K34" s="81">
        <f t="shared" si="3"/>
        <v>0.0038022813688212143</v>
      </c>
      <c r="L34" s="78">
        <v>427</v>
      </c>
      <c r="M34" s="4">
        <v>233</v>
      </c>
      <c r="N34" s="79">
        <f t="shared" si="4"/>
        <v>0.8326180257510729</v>
      </c>
      <c r="O34" s="82">
        <v>56</v>
      </c>
      <c r="P34" s="5">
        <v>55</v>
      </c>
      <c r="Q34" s="81">
        <f t="shared" si="9"/>
        <v>0.018181818181818077</v>
      </c>
      <c r="R34" s="83">
        <f t="shared" si="1"/>
        <v>6555</v>
      </c>
      <c r="S34" s="5">
        <f t="shared" si="1"/>
        <v>6337</v>
      </c>
      <c r="T34" s="79">
        <f t="shared" si="6"/>
        <v>0.034401136184314396</v>
      </c>
      <c r="U34" s="84">
        <f t="shared" si="7"/>
        <v>0.7786885245901639</v>
      </c>
      <c r="V34" s="23">
        <v>0.8723235527359239</v>
      </c>
      <c r="W34" s="81">
        <f t="shared" si="5"/>
        <v>-0.10733979135618488</v>
      </c>
      <c r="X34" s="105">
        <f>SUM(U34:U38)/5</f>
        <v>0.8717884797813873</v>
      </c>
      <c r="Y34" s="106">
        <f>SUM(V34:V38)/5</f>
        <v>0.8809645162799379</v>
      </c>
      <c r="Z34" s="107">
        <f>(X34/Y34)-1</f>
        <v>-0.010415897949327624</v>
      </c>
      <c r="AA34" s="122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23909</v>
      </c>
      <c r="G35" s="9">
        <v>23910</v>
      </c>
      <c r="H35" s="33">
        <f t="shared" si="2"/>
        <v>-4.182350480974595E-05</v>
      </c>
      <c r="I35" s="35">
        <v>18210</v>
      </c>
      <c r="J35" s="9">
        <v>18200</v>
      </c>
      <c r="K35" s="51">
        <f t="shared" si="3"/>
        <v>0.0005494505494505475</v>
      </c>
      <c r="L35" s="48">
        <v>1241</v>
      </c>
      <c r="M35" s="9">
        <v>832</v>
      </c>
      <c r="N35" s="33">
        <f t="shared" si="4"/>
        <v>0.49158653846153855</v>
      </c>
      <c r="O35" s="54">
        <v>194</v>
      </c>
      <c r="P35" s="10">
        <v>183</v>
      </c>
      <c r="Q35" s="51">
        <f t="shared" si="9"/>
        <v>0.060109289617486406</v>
      </c>
      <c r="R35" s="59">
        <f aca="true" t="shared" si="10" ref="R35:S66">I35+L35+O35</f>
        <v>19645</v>
      </c>
      <c r="S35" s="10">
        <f t="shared" si="10"/>
        <v>19215</v>
      </c>
      <c r="T35" s="33">
        <f t="shared" si="6"/>
        <v>0.022378350247202805</v>
      </c>
      <c r="U35" s="57">
        <f t="shared" si="7"/>
        <v>0.8216571165669831</v>
      </c>
      <c r="V35" s="22">
        <v>0.7610805753713016</v>
      </c>
      <c r="W35" s="51">
        <f t="shared" si="5"/>
        <v>0.07959280942905234</v>
      </c>
      <c r="X35" s="108"/>
      <c r="Y35" s="109"/>
      <c r="Z35" s="110"/>
      <c r="AA35" s="122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31744</v>
      </c>
      <c r="G36" s="9">
        <v>31751</v>
      </c>
      <c r="H36" s="33">
        <f t="shared" si="2"/>
        <v>-0.0002204654971497133</v>
      </c>
      <c r="I36" s="35">
        <v>26293</v>
      </c>
      <c r="J36" s="9">
        <v>26171</v>
      </c>
      <c r="K36" s="51">
        <f t="shared" si="3"/>
        <v>0.004661648389438611</v>
      </c>
      <c r="L36" s="48">
        <v>4228</v>
      </c>
      <c r="M36" s="9">
        <v>3763</v>
      </c>
      <c r="N36" s="33">
        <f t="shared" si="4"/>
        <v>0.12357161838958275</v>
      </c>
      <c r="O36" s="54">
        <v>659</v>
      </c>
      <c r="P36" s="10">
        <v>581</v>
      </c>
      <c r="Q36" s="51">
        <f t="shared" si="9"/>
        <v>0.13425129087779686</v>
      </c>
      <c r="R36" s="59">
        <f t="shared" si="10"/>
        <v>31180</v>
      </c>
      <c r="S36" s="10">
        <f t="shared" si="10"/>
        <v>30515</v>
      </c>
      <c r="T36" s="33">
        <f t="shared" si="6"/>
        <v>0.021792561035556268</v>
      </c>
      <c r="U36" s="57">
        <f t="shared" si="7"/>
        <v>0.9822328629032258</v>
      </c>
      <c r="V36" s="22">
        <v>1.1685935614465335</v>
      </c>
      <c r="W36" s="51">
        <f t="shared" si="5"/>
        <v>-0.15947434992934817</v>
      </c>
      <c r="X36" s="108"/>
      <c r="Y36" s="109"/>
      <c r="Z36" s="110"/>
      <c r="AA36" s="122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18395</v>
      </c>
      <c r="G37" s="9">
        <v>18399</v>
      </c>
      <c r="H37" s="33">
        <f t="shared" si="2"/>
        <v>-0.00021740311973472703</v>
      </c>
      <c r="I37" s="35">
        <v>14462</v>
      </c>
      <c r="J37" s="9">
        <v>14545</v>
      </c>
      <c r="K37" s="51">
        <f t="shared" si="3"/>
        <v>-0.005706428325885193</v>
      </c>
      <c r="L37" s="48">
        <v>748</v>
      </c>
      <c r="M37" s="9">
        <v>483</v>
      </c>
      <c r="N37" s="33">
        <f t="shared" si="4"/>
        <v>0.5486542443064182</v>
      </c>
      <c r="O37" s="54">
        <v>172</v>
      </c>
      <c r="P37" s="10">
        <v>159</v>
      </c>
      <c r="Q37" s="51">
        <f t="shared" si="9"/>
        <v>0.08176100628930816</v>
      </c>
      <c r="R37" s="59">
        <f t="shared" si="10"/>
        <v>15382</v>
      </c>
      <c r="S37" s="10">
        <f t="shared" si="10"/>
        <v>15187</v>
      </c>
      <c r="T37" s="33">
        <f t="shared" si="6"/>
        <v>0.012839928886547725</v>
      </c>
      <c r="U37" s="57">
        <f t="shared" si="7"/>
        <v>0.8362054906224518</v>
      </c>
      <c r="V37" s="22">
        <v>0.7763438725368541</v>
      </c>
      <c r="W37" s="51">
        <f t="shared" si="5"/>
        <v>0.07710709159072549</v>
      </c>
      <c r="X37" s="108"/>
      <c r="Y37" s="109"/>
      <c r="Z37" s="110"/>
      <c r="AA37" s="122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6818</v>
      </c>
      <c r="G38" s="14">
        <v>6820</v>
      </c>
      <c r="H38" s="34">
        <f t="shared" si="2"/>
        <v>-0.0002932551319647647</v>
      </c>
      <c r="I38" s="36">
        <v>6007</v>
      </c>
      <c r="J38" s="14">
        <v>5981</v>
      </c>
      <c r="K38" s="52">
        <f t="shared" si="3"/>
        <v>0.004347099147299804</v>
      </c>
      <c r="L38" s="49">
        <v>338</v>
      </c>
      <c r="M38" s="14">
        <v>273</v>
      </c>
      <c r="N38" s="34">
        <f t="shared" si="4"/>
        <v>0.23809523809523814</v>
      </c>
      <c r="O38" s="55">
        <v>65</v>
      </c>
      <c r="P38" s="15">
        <v>60</v>
      </c>
      <c r="Q38" s="52">
        <f t="shared" si="9"/>
        <v>0.08333333333333326</v>
      </c>
      <c r="R38" s="60">
        <f t="shared" si="10"/>
        <v>6410</v>
      </c>
      <c r="S38" s="15">
        <f t="shared" si="10"/>
        <v>6314</v>
      </c>
      <c r="T38" s="34">
        <f t="shared" si="6"/>
        <v>0.015204307887234814</v>
      </c>
      <c r="U38" s="58">
        <f t="shared" si="7"/>
        <v>0.9401584042241127</v>
      </c>
      <c r="V38" s="24">
        <v>0.8264810193090766</v>
      </c>
      <c r="W38" s="52">
        <f t="shared" si="5"/>
        <v>0.13754385431630167</v>
      </c>
      <c r="X38" s="111"/>
      <c r="Y38" s="112"/>
      <c r="Z38" s="113"/>
      <c r="AA38" s="122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8601</v>
      </c>
      <c r="G39" s="41">
        <v>8603</v>
      </c>
      <c r="H39" s="44">
        <f t="shared" si="2"/>
        <v>-0.00023247704289197646</v>
      </c>
      <c r="I39" s="40">
        <v>6386</v>
      </c>
      <c r="J39" s="41">
        <v>6375</v>
      </c>
      <c r="K39" s="50">
        <f t="shared" si="3"/>
        <v>0.001725490196078372</v>
      </c>
      <c r="L39" s="75">
        <v>527</v>
      </c>
      <c r="M39" s="41">
        <v>367</v>
      </c>
      <c r="N39" s="44">
        <f t="shared" si="4"/>
        <v>0.4359673024523161</v>
      </c>
      <c r="O39" s="53">
        <v>147</v>
      </c>
      <c r="P39" s="42">
        <v>137</v>
      </c>
      <c r="Q39" s="50">
        <f t="shared" si="9"/>
        <v>0.07299270072992692</v>
      </c>
      <c r="R39" s="76">
        <f t="shared" si="10"/>
        <v>7060</v>
      </c>
      <c r="S39" s="42">
        <f t="shared" si="10"/>
        <v>6879</v>
      </c>
      <c r="T39" s="44">
        <f t="shared" si="6"/>
        <v>0.026311963948248307</v>
      </c>
      <c r="U39" s="56">
        <f t="shared" si="7"/>
        <v>0.8208347866527148</v>
      </c>
      <c r="V39" s="43">
        <v>1.079614529280949</v>
      </c>
      <c r="W39" s="50">
        <f t="shared" si="5"/>
        <v>-0.23969642461239205</v>
      </c>
      <c r="X39" s="105">
        <f>SUM(U39:U42)/4</f>
        <v>0.8273769962391896</v>
      </c>
      <c r="Y39" s="106">
        <f>SUM(V39:V42)/4</f>
        <v>0.9241349613328034</v>
      </c>
      <c r="Z39" s="107">
        <f>(X39/Y39)-1</f>
        <v>-0.10470111957897121</v>
      </c>
      <c r="AA39" s="122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13735</v>
      </c>
      <c r="G40" s="9">
        <v>13738</v>
      </c>
      <c r="H40" s="33">
        <f t="shared" si="2"/>
        <v>-0.00021837239772892758</v>
      </c>
      <c r="I40" s="35">
        <v>8160</v>
      </c>
      <c r="J40" s="9">
        <v>8235</v>
      </c>
      <c r="K40" s="51">
        <f t="shared" si="3"/>
        <v>-0.00910746812386154</v>
      </c>
      <c r="L40" s="48">
        <v>630</v>
      </c>
      <c r="M40" s="9">
        <v>395</v>
      </c>
      <c r="N40" s="33">
        <f t="shared" si="4"/>
        <v>0.5949367088607596</v>
      </c>
      <c r="O40" s="54">
        <v>151</v>
      </c>
      <c r="P40" s="10">
        <v>146</v>
      </c>
      <c r="Q40" s="51">
        <f t="shared" si="9"/>
        <v>0.03424657534246567</v>
      </c>
      <c r="R40" s="59">
        <f t="shared" si="10"/>
        <v>8941</v>
      </c>
      <c r="S40" s="10">
        <f t="shared" si="10"/>
        <v>8776</v>
      </c>
      <c r="T40" s="33">
        <f t="shared" si="6"/>
        <v>0.018801276207839557</v>
      </c>
      <c r="U40" s="57">
        <f t="shared" si="7"/>
        <v>0.6509646887513652</v>
      </c>
      <c r="V40" s="22">
        <v>0.9745679817411151</v>
      </c>
      <c r="W40" s="51">
        <f t="shared" si="5"/>
        <v>-0.33204794232170065</v>
      </c>
      <c r="X40" s="108"/>
      <c r="Y40" s="109"/>
      <c r="Z40" s="110"/>
      <c r="AA40" s="122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10010</v>
      </c>
      <c r="G41" s="9">
        <v>10012</v>
      </c>
      <c r="H41" s="33">
        <f t="shared" si="2"/>
        <v>-0.00019976028765478215</v>
      </c>
      <c r="I41" s="35">
        <v>8321</v>
      </c>
      <c r="J41" s="9">
        <v>8398</v>
      </c>
      <c r="K41" s="51">
        <f t="shared" si="3"/>
        <v>-0.009168849726125305</v>
      </c>
      <c r="L41" s="48">
        <v>457</v>
      </c>
      <c r="M41" s="9">
        <v>324</v>
      </c>
      <c r="N41" s="33">
        <f t="shared" si="4"/>
        <v>0.4104938271604939</v>
      </c>
      <c r="O41" s="54">
        <v>160</v>
      </c>
      <c r="P41" s="10">
        <v>152</v>
      </c>
      <c r="Q41" s="51">
        <f t="shared" si="9"/>
        <v>0.05263157894736836</v>
      </c>
      <c r="R41" s="59">
        <f t="shared" si="10"/>
        <v>8938</v>
      </c>
      <c r="S41" s="10">
        <f t="shared" si="10"/>
        <v>8874</v>
      </c>
      <c r="T41" s="33">
        <f t="shared" si="6"/>
        <v>0.0072120802343926815</v>
      </c>
      <c r="U41" s="57">
        <f t="shared" si="7"/>
        <v>0.8929070929070929</v>
      </c>
      <c r="V41" s="22">
        <v>0.9314362305392309</v>
      </c>
      <c r="W41" s="51">
        <f t="shared" si="5"/>
        <v>-0.041365298416438545</v>
      </c>
      <c r="X41" s="108"/>
      <c r="Y41" s="109"/>
      <c r="Z41" s="110"/>
      <c r="AA41" s="122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19765</v>
      </c>
      <c r="G42" s="90">
        <v>19770</v>
      </c>
      <c r="H42" s="91">
        <f t="shared" si="2"/>
        <v>-0.00025290844714209726</v>
      </c>
      <c r="I42" s="92">
        <v>16750</v>
      </c>
      <c r="J42" s="90">
        <v>16806</v>
      </c>
      <c r="K42" s="93">
        <f t="shared" si="3"/>
        <v>-0.0033321432821611374</v>
      </c>
      <c r="L42" s="89">
        <v>1515</v>
      </c>
      <c r="M42" s="90">
        <v>1175</v>
      </c>
      <c r="N42" s="91">
        <f t="shared" si="4"/>
        <v>0.28936170212765955</v>
      </c>
      <c r="O42" s="94">
        <v>409</v>
      </c>
      <c r="P42" s="95">
        <v>395</v>
      </c>
      <c r="Q42" s="93">
        <f t="shared" si="9"/>
        <v>0.03544303797468351</v>
      </c>
      <c r="R42" s="96">
        <f t="shared" si="10"/>
        <v>18674</v>
      </c>
      <c r="S42" s="95">
        <f t="shared" si="10"/>
        <v>18376</v>
      </c>
      <c r="T42" s="91">
        <f t="shared" si="6"/>
        <v>0.016216804527644735</v>
      </c>
      <c r="U42" s="97">
        <f t="shared" si="7"/>
        <v>0.9448014166455856</v>
      </c>
      <c r="V42" s="98">
        <v>0.7109211037699183</v>
      </c>
      <c r="W42" s="93">
        <f t="shared" si="5"/>
        <v>0.32898209328071926</v>
      </c>
      <c r="X42" s="111"/>
      <c r="Y42" s="112"/>
      <c r="Z42" s="113"/>
      <c r="AA42" s="122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14155</v>
      </c>
      <c r="G43" s="4">
        <v>14158</v>
      </c>
      <c r="H43" s="79">
        <f t="shared" si="2"/>
        <v>-0.0002118943353580649</v>
      </c>
      <c r="I43" s="80">
        <v>6174</v>
      </c>
      <c r="J43" s="4">
        <v>6146</v>
      </c>
      <c r="K43" s="81">
        <f t="shared" si="3"/>
        <v>0.004555808656036442</v>
      </c>
      <c r="L43" s="78">
        <v>289</v>
      </c>
      <c r="M43" s="4">
        <v>134</v>
      </c>
      <c r="N43" s="79">
        <f t="shared" si="4"/>
        <v>1.1567164179104479</v>
      </c>
      <c r="O43" s="82">
        <v>163</v>
      </c>
      <c r="P43" s="5">
        <v>128</v>
      </c>
      <c r="Q43" s="81">
        <f t="shared" si="9"/>
        <v>0.2734375</v>
      </c>
      <c r="R43" s="83">
        <f t="shared" si="10"/>
        <v>6626</v>
      </c>
      <c r="S43" s="5">
        <f t="shared" si="10"/>
        <v>6408</v>
      </c>
      <c r="T43" s="79">
        <f t="shared" si="6"/>
        <v>0.0340199750312109</v>
      </c>
      <c r="U43" s="84">
        <f t="shared" si="7"/>
        <v>0.4681031437654539</v>
      </c>
      <c r="V43" s="23">
        <v>0.39530516431924884</v>
      </c>
      <c r="W43" s="81">
        <f t="shared" si="5"/>
        <v>0.18415640881284667</v>
      </c>
      <c r="X43" s="105">
        <f>SUM(U43:U44)/2</f>
        <v>0.5921175688793268</v>
      </c>
      <c r="Y43" s="106">
        <f>SUM(V43:V44)/2</f>
        <v>0.6256448823929216</v>
      </c>
      <c r="Z43" s="107">
        <f>(X43/Y43)-1</f>
        <v>-0.0535884084680146</v>
      </c>
      <c r="AA43" s="122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257042</v>
      </c>
      <c r="G44" s="14">
        <v>257052</v>
      </c>
      <c r="H44" s="34">
        <f t="shared" si="2"/>
        <v>-3.8902634486359666E-05</v>
      </c>
      <c r="I44" s="36">
        <v>151583</v>
      </c>
      <c r="J44" s="14">
        <v>148674</v>
      </c>
      <c r="K44" s="52">
        <f t="shared" si="3"/>
        <v>0.019566299420207933</v>
      </c>
      <c r="L44" s="49">
        <v>27653</v>
      </c>
      <c r="M44" s="14">
        <v>23344</v>
      </c>
      <c r="N44" s="34">
        <f t="shared" si="4"/>
        <v>0.18458704592186437</v>
      </c>
      <c r="O44" s="55">
        <v>4840</v>
      </c>
      <c r="P44" s="15">
        <v>4336</v>
      </c>
      <c r="Q44" s="52">
        <f t="shared" si="9"/>
        <v>0.11623616236162371</v>
      </c>
      <c r="R44" s="60">
        <f t="shared" si="10"/>
        <v>184076</v>
      </c>
      <c r="S44" s="15">
        <f t="shared" si="10"/>
        <v>176354</v>
      </c>
      <c r="T44" s="34">
        <f t="shared" si="6"/>
        <v>0.04378692856413813</v>
      </c>
      <c r="U44" s="58">
        <f t="shared" si="7"/>
        <v>0.7161319939931996</v>
      </c>
      <c r="V44" s="24">
        <v>0.8559846004665943</v>
      </c>
      <c r="W44" s="52">
        <f t="shared" si="5"/>
        <v>-0.1633821524326039</v>
      </c>
      <c r="X44" s="111"/>
      <c r="Y44" s="112"/>
      <c r="Z44" s="113"/>
      <c r="AA44" s="122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8944</v>
      </c>
      <c r="G45" s="41">
        <v>8946</v>
      </c>
      <c r="H45" s="44">
        <f t="shared" si="2"/>
        <v>-0.0002235636038453448</v>
      </c>
      <c r="I45" s="40">
        <v>6695</v>
      </c>
      <c r="J45" s="41">
        <v>6737</v>
      </c>
      <c r="K45" s="50">
        <f t="shared" si="3"/>
        <v>-0.006234228885260484</v>
      </c>
      <c r="L45" s="75">
        <v>451</v>
      </c>
      <c r="M45" s="41">
        <v>311</v>
      </c>
      <c r="N45" s="44">
        <f t="shared" si="4"/>
        <v>0.45016077170418</v>
      </c>
      <c r="O45" s="53">
        <v>120</v>
      </c>
      <c r="P45" s="42">
        <v>114</v>
      </c>
      <c r="Q45" s="50">
        <f t="shared" si="9"/>
        <v>0.05263157894736836</v>
      </c>
      <c r="R45" s="76">
        <f t="shared" si="10"/>
        <v>7266</v>
      </c>
      <c r="S45" s="42">
        <f t="shared" si="10"/>
        <v>7162</v>
      </c>
      <c r="T45" s="44">
        <f t="shared" si="6"/>
        <v>0.014521083496230158</v>
      </c>
      <c r="U45" s="56">
        <f t="shared" si="7"/>
        <v>0.8123881932021467</v>
      </c>
      <c r="V45" s="43">
        <v>0.9664034265827868</v>
      </c>
      <c r="W45" s="50">
        <f t="shared" si="5"/>
        <v>-0.1593695025743438</v>
      </c>
      <c r="X45" s="105">
        <f>SUM(U45:U46)/2</f>
        <v>0.9061940966010733</v>
      </c>
      <c r="Y45" s="106">
        <f>SUM(V45:V46)/2</f>
        <v>0.9804574198828271</v>
      </c>
      <c r="Z45" s="107">
        <f>(X45/Y45)-1</f>
        <v>-0.0757435476296654</v>
      </c>
      <c r="AA45" s="122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20056</v>
      </c>
      <c r="G46" s="90">
        <v>20057</v>
      </c>
      <c r="H46" s="91">
        <f t="shared" si="2"/>
        <v>-4.9857904970807E-05</v>
      </c>
      <c r="I46" s="92">
        <v>18803</v>
      </c>
      <c r="J46" s="90">
        <v>18647</v>
      </c>
      <c r="K46" s="93">
        <f t="shared" si="3"/>
        <v>0.008365956990400658</v>
      </c>
      <c r="L46" s="89">
        <v>1098</v>
      </c>
      <c r="M46" s="90">
        <v>858</v>
      </c>
      <c r="N46" s="91">
        <f t="shared" si="4"/>
        <v>0.2797202797202798</v>
      </c>
      <c r="O46" s="94">
        <v>420</v>
      </c>
      <c r="P46" s="95">
        <v>393</v>
      </c>
      <c r="Q46" s="93">
        <f t="shared" si="9"/>
        <v>0.06870229007633588</v>
      </c>
      <c r="R46" s="96">
        <f t="shared" si="10"/>
        <v>20321</v>
      </c>
      <c r="S46" s="95">
        <f t="shared" si="10"/>
        <v>19898</v>
      </c>
      <c r="T46" s="91">
        <f t="shared" si="6"/>
        <v>0.021258417931450335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1"/>
      <c r="Y46" s="112"/>
      <c r="Z46" s="113"/>
      <c r="AA46" s="122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9318</v>
      </c>
      <c r="G47" s="4">
        <v>9320</v>
      </c>
      <c r="H47" s="79">
        <f t="shared" si="2"/>
        <v>-0.00021459227467812703</v>
      </c>
      <c r="I47" s="80">
        <v>7021</v>
      </c>
      <c r="J47" s="4">
        <v>7063</v>
      </c>
      <c r="K47" s="81">
        <f t="shared" si="3"/>
        <v>-0.00594648166501488</v>
      </c>
      <c r="L47" s="78">
        <v>442</v>
      </c>
      <c r="M47" s="4">
        <v>334</v>
      </c>
      <c r="N47" s="79">
        <f t="shared" si="4"/>
        <v>0.32335329341317376</v>
      </c>
      <c r="O47" s="82">
        <v>182</v>
      </c>
      <c r="P47" s="5">
        <v>172</v>
      </c>
      <c r="Q47" s="81">
        <f t="shared" si="9"/>
        <v>0.058139534883721034</v>
      </c>
      <c r="R47" s="83">
        <f t="shared" si="10"/>
        <v>7645</v>
      </c>
      <c r="S47" s="5">
        <f t="shared" si="10"/>
        <v>7569</v>
      </c>
      <c r="T47" s="79">
        <f t="shared" si="6"/>
        <v>0.010040956533227563</v>
      </c>
      <c r="U47" s="84">
        <f t="shared" si="7"/>
        <v>0.8204550332689419</v>
      </c>
      <c r="V47" s="23">
        <v>0.33569635859275243</v>
      </c>
      <c r="W47" s="81">
        <f t="shared" si="5"/>
        <v>1.4440391212711092</v>
      </c>
      <c r="X47" s="105">
        <f>SUM(U47:U53)/7</f>
        <v>0.8689475783658425</v>
      </c>
      <c r="Y47" s="106">
        <f>SUM(V47:V53)/7</f>
        <v>0.6935158555041046</v>
      </c>
      <c r="Z47" s="107">
        <f>(X47/Y47)-1</f>
        <v>0.25295993086447854</v>
      </c>
      <c r="AA47" s="122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6300</v>
      </c>
      <c r="G48" s="9">
        <v>6301</v>
      </c>
      <c r="H48" s="33">
        <f t="shared" si="2"/>
        <v>-0.0001587049674655061</v>
      </c>
      <c r="I48" s="35">
        <v>4770</v>
      </c>
      <c r="J48" s="9">
        <v>4793</v>
      </c>
      <c r="K48" s="51">
        <f t="shared" si="3"/>
        <v>-0.004798664719382395</v>
      </c>
      <c r="L48" s="48">
        <v>371</v>
      </c>
      <c r="M48" s="9">
        <v>273</v>
      </c>
      <c r="N48" s="33">
        <f t="shared" si="4"/>
        <v>0.35897435897435903</v>
      </c>
      <c r="O48" s="54">
        <v>190</v>
      </c>
      <c r="P48" s="10">
        <v>171</v>
      </c>
      <c r="Q48" s="51">
        <f t="shared" si="9"/>
        <v>0.11111111111111116</v>
      </c>
      <c r="R48" s="59">
        <f t="shared" si="10"/>
        <v>5331</v>
      </c>
      <c r="S48" s="10">
        <f t="shared" si="10"/>
        <v>5237</v>
      </c>
      <c r="T48" s="33">
        <f t="shared" si="6"/>
        <v>0.017949207561581026</v>
      </c>
      <c r="U48" s="57">
        <f t="shared" si="7"/>
        <v>0.8461904761904762</v>
      </c>
      <c r="V48" s="22">
        <v>0.7112119248217758</v>
      </c>
      <c r="W48" s="51">
        <f t="shared" si="5"/>
        <v>0.18978668194086445</v>
      </c>
      <c r="X48" s="108"/>
      <c r="Y48" s="109"/>
      <c r="Z48" s="110"/>
      <c r="AA48" s="122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8314</v>
      </c>
      <c r="G49" s="9">
        <v>8316</v>
      </c>
      <c r="H49" s="33">
        <f t="shared" si="2"/>
        <v>-0.0002405002405002632</v>
      </c>
      <c r="I49" s="35">
        <v>7405</v>
      </c>
      <c r="J49" s="9">
        <v>7455</v>
      </c>
      <c r="K49" s="51">
        <f t="shared" si="3"/>
        <v>-0.0067069081153587895</v>
      </c>
      <c r="L49" s="48">
        <v>440</v>
      </c>
      <c r="M49" s="9">
        <v>366</v>
      </c>
      <c r="N49" s="33">
        <f t="shared" si="4"/>
        <v>0.20218579234972678</v>
      </c>
      <c r="O49" s="54">
        <v>143</v>
      </c>
      <c r="P49" s="10">
        <v>128</v>
      </c>
      <c r="Q49" s="51">
        <f t="shared" si="9"/>
        <v>0.1171875</v>
      </c>
      <c r="R49" s="59">
        <f t="shared" si="10"/>
        <v>7988</v>
      </c>
      <c r="S49" s="10">
        <f t="shared" si="10"/>
        <v>7949</v>
      </c>
      <c r="T49" s="33">
        <f t="shared" si="6"/>
        <v>0.004906277519184821</v>
      </c>
      <c r="U49" s="57">
        <f t="shared" si="7"/>
        <v>0.960789030550878</v>
      </c>
      <c r="V49" s="22">
        <v>0.7737605330197923</v>
      </c>
      <c r="W49" s="51">
        <f t="shared" si="5"/>
        <v>0.24171366921644433</v>
      </c>
      <c r="X49" s="108"/>
      <c r="Y49" s="109"/>
      <c r="Z49" s="110"/>
      <c r="AA49" s="122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14258</v>
      </c>
      <c r="G50" s="9">
        <v>14261</v>
      </c>
      <c r="H50" s="33">
        <f t="shared" si="2"/>
        <v>-0.0002103639295981674</v>
      </c>
      <c r="I50" s="35">
        <v>12502</v>
      </c>
      <c r="J50" s="9">
        <v>12521</v>
      </c>
      <c r="K50" s="51">
        <f t="shared" si="3"/>
        <v>-0.0015174506828528056</v>
      </c>
      <c r="L50" s="48">
        <v>759</v>
      </c>
      <c r="M50" s="9">
        <v>579</v>
      </c>
      <c r="N50" s="33">
        <f t="shared" si="4"/>
        <v>0.31088082901554404</v>
      </c>
      <c r="O50" s="54">
        <v>228</v>
      </c>
      <c r="P50" s="10">
        <v>209</v>
      </c>
      <c r="Q50" s="51">
        <f t="shared" si="9"/>
        <v>0.09090909090909083</v>
      </c>
      <c r="R50" s="59">
        <f t="shared" si="10"/>
        <v>13489</v>
      </c>
      <c r="S50" s="10">
        <f t="shared" si="10"/>
        <v>13309</v>
      </c>
      <c r="T50" s="33">
        <f t="shared" si="6"/>
        <v>0.013524682545645872</v>
      </c>
      <c r="U50" s="57">
        <f t="shared" si="7"/>
        <v>0.9460653668116146</v>
      </c>
      <c r="V50" s="22">
        <v>1.0690371554135039</v>
      </c>
      <c r="W50" s="51">
        <f t="shared" si="5"/>
        <v>-0.11503041590198404</v>
      </c>
      <c r="X50" s="108"/>
      <c r="Y50" s="109"/>
      <c r="Z50" s="110"/>
      <c r="AA50" s="122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18639</v>
      </c>
      <c r="G51" s="9">
        <v>18643</v>
      </c>
      <c r="H51" s="33">
        <f t="shared" si="2"/>
        <v>-0.00021455774285250584</v>
      </c>
      <c r="I51" s="35">
        <v>14166</v>
      </c>
      <c r="J51" s="9">
        <v>14297</v>
      </c>
      <c r="K51" s="51">
        <f t="shared" si="3"/>
        <v>-0.009162761418479382</v>
      </c>
      <c r="L51" s="48">
        <v>1035</v>
      </c>
      <c r="M51" s="9">
        <v>955</v>
      </c>
      <c r="N51" s="33">
        <f t="shared" si="4"/>
        <v>0.08376963350785349</v>
      </c>
      <c r="O51" s="54">
        <v>458</v>
      </c>
      <c r="P51" s="10">
        <v>412</v>
      </c>
      <c r="Q51" s="51">
        <f t="shared" si="9"/>
        <v>0.11165048543689315</v>
      </c>
      <c r="R51" s="59">
        <f t="shared" si="10"/>
        <v>15659</v>
      </c>
      <c r="S51" s="10">
        <f t="shared" si="10"/>
        <v>15664</v>
      </c>
      <c r="T51" s="33">
        <f t="shared" si="6"/>
        <v>-0.00031920326864143256</v>
      </c>
      <c r="U51" s="57">
        <f t="shared" si="7"/>
        <v>0.8401201781211438</v>
      </c>
      <c r="V51" s="22">
        <v>0.8566190554369836</v>
      </c>
      <c r="W51" s="51">
        <f t="shared" si="5"/>
        <v>-0.019260460307438887</v>
      </c>
      <c r="X51" s="108"/>
      <c r="Y51" s="109"/>
      <c r="Z51" s="110"/>
      <c r="AA51" s="122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9169</v>
      </c>
      <c r="G52" s="9">
        <v>9171</v>
      </c>
      <c r="H52" s="33">
        <f t="shared" si="2"/>
        <v>-0.0002180787264202122</v>
      </c>
      <c r="I52" s="35">
        <v>6547</v>
      </c>
      <c r="J52" s="9">
        <v>6613</v>
      </c>
      <c r="K52" s="51">
        <f t="shared" si="3"/>
        <v>-0.0099803417510963</v>
      </c>
      <c r="L52" s="48">
        <v>493</v>
      </c>
      <c r="M52" s="9">
        <v>299</v>
      </c>
      <c r="N52" s="33">
        <f t="shared" si="4"/>
        <v>0.6488294314381271</v>
      </c>
      <c r="O52" s="54">
        <v>106</v>
      </c>
      <c r="P52" s="10">
        <v>91</v>
      </c>
      <c r="Q52" s="51">
        <f t="shared" si="9"/>
        <v>0.16483516483516492</v>
      </c>
      <c r="R52" s="59">
        <f t="shared" si="10"/>
        <v>7146</v>
      </c>
      <c r="S52" s="10">
        <f t="shared" si="10"/>
        <v>7003</v>
      </c>
      <c r="T52" s="33">
        <f t="shared" si="6"/>
        <v>0.02041982007710974</v>
      </c>
      <c r="U52" s="57">
        <f t="shared" si="7"/>
        <v>0.7793652524811866</v>
      </c>
      <c r="V52" s="22">
        <v>0.3451736691921677</v>
      </c>
      <c r="W52" s="51">
        <f t="shared" si="5"/>
        <v>1.2578931188615448</v>
      </c>
      <c r="X52" s="108"/>
      <c r="Y52" s="109"/>
      <c r="Z52" s="110"/>
      <c r="AA52" s="122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14789</v>
      </c>
      <c r="G53" s="14">
        <v>14793</v>
      </c>
      <c r="H53" s="34">
        <f t="shared" si="2"/>
        <v>-0.0002703981612924844</v>
      </c>
      <c r="I53" s="36">
        <v>11767</v>
      </c>
      <c r="J53" s="14">
        <v>11887</v>
      </c>
      <c r="K53" s="52">
        <f t="shared" si="3"/>
        <v>-0.010095061832253727</v>
      </c>
      <c r="L53" s="49">
        <v>1050</v>
      </c>
      <c r="M53" s="14">
        <v>791</v>
      </c>
      <c r="N53" s="34">
        <f t="shared" si="4"/>
        <v>0.32743362831858414</v>
      </c>
      <c r="O53" s="55">
        <v>340</v>
      </c>
      <c r="P53" s="15">
        <v>301</v>
      </c>
      <c r="Q53" s="52">
        <f t="shared" si="9"/>
        <v>0.12956810631229243</v>
      </c>
      <c r="R53" s="60">
        <f t="shared" si="10"/>
        <v>13157</v>
      </c>
      <c r="S53" s="15">
        <f t="shared" si="10"/>
        <v>12979</v>
      </c>
      <c r="T53" s="34">
        <f t="shared" si="6"/>
        <v>0.013714461822944779</v>
      </c>
      <c r="U53" s="58">
        <f t="shared" si="7"/>
        <v>0.8896477111366556</v>
      </c>
      <c r="V53" s="24">
        <v>0.763112292051756</v>
      </c>
      <c r="W53" s="52">
        <f t="shared" si="5"/>
        <v>0.16581494021631848</v>
      </c>
      <c r="X53" s="111"/>
      <c r="Y53" s="112"/>
      <c r="Z53" s="113"/>
      <c r="AA53" s="122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11322</v>
      </c>
      <c r="G54" s="41">
        <v>11325</v>
      </c>
      <c r="H54" s="44">
        <f t="shared" si="2"/>
        <v>-0.00026490066225171027</v>
      </c>
      <c r="I54" s="40">
        <v>10010</v>
      </c>
      <c r="J54" s="41">
        <v>10010</v>
      </c>
      <c r="K54" s="50">
        <f t="shared" si="3"/>
        <v>0</v>
      </c>
      <c r="L54" s="75">
        <v>581</v>
      </c>
      <c r="M54" s="41">
        <v>441</v>
      </c>
      <c r="N54" s="44">
        <f t="shared" si="4"/>
        <v>0.31746031746031744</v>
      </c>
      <c r="O54" s="53">
        <v>167</v>
      </c>
      <c r="P54" s="42">
        <v>161</v>
      </c>
      <c r="Q54" s="50">
        <f t="shared" si="9"/>
        <v>0.037267080745341685</v>
      </c>
      <c r="R54" s="76">
        <f t="shared" si="10"/>
        <v>10758</v>
      </c>
      <c r="S54" s="42">
        <f t="shared" si="10"/>
        <v>10612</v>
      </c>
      <c r="T54" s="44">
        <f t="shared" si="6"/>
        <v>0.013758009800226123</v>
      </c>
      <c r="U54" s="56">
        <f t="shared" si="7"/>
        <v>0.9501854795972443</v>
      </c>
      <c r="V54" s="43">
        <v>0.9422994606626145</v>
      </c>
      <c r="W54" s="50">
        <f t="shared" si="5"/>
        <v>0.008368909528065016</v>
      </c>
      <c r="X54" s="105">
        <f>SUM(U54:U58)/5</f>
        <v>0.8722975243649987</v>
      </c>
      <c r="Y54" s="106">
        <f>SUM(V54:V58)/5</f>
        <v>0.9343337720693933</v>
      </c>
      <c r="Z54" s="107">
        <f>(X54/Y54)-1</f>
        <v>-0.06639623821687901</v>
      </c>
      <c r="AA54" s="122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7444</v>
      </c>
      <c r="G55" s="9">
        <v>7446</v>
      </c>
      <c r="H55" s="33">
        <f t="shared" si="2"/>
        <v>-0.0002686005909212641</v>
      </c>
      <c r="I55" s="35">
        <v>4865</v>
      </c>
      <c r="J55" s="9">
        <v>4926</v>
      </c>
      <c r="K55" s="51">
        <f t="shared" si="3"/>
        <v>-0.012383272431993553</v>
      </c>
      <c r="L55" s="48">
        <v>667</v>
      </c>
      <c r="M55" s="9">
        <v>540</v>
      </c>
      <c r="N55" s="33">
        <f t="shared" si="4"/>
        <v>0.23518518518518516</v>
      </c>
      <c r="O55" s="54">
        <v>37</v>
      </c>
      <c r="P55" s="10">
        <v>36</v>
      </c>
      <c r="Q55" s="51">
        <f t="shared" si="9"/>
        <v>0.02777777777777768</v>
      </c>
      <c r="R55" s="59">
        <f t="shared" si="10"/>
        <v>5569</v>
      </c>
      <c r="S55" s="10">
        <f t="shared" si="10"/>
        <v>5502</v>
      </c>
      <c r="T55" s="33">
        <f t="shared" si="6"/>
        <v>0.012177390039985525</v>
      </c>
      <c r="U55" s="57">
        <f t="shared" si="7"/>
        <v>0.7481192907039226</v>
      </c>
      <c r="V55" s="22">
        <v>0.9533644237175216</v>
      </c>
      <c r="W55" s="51">
        <f t="shared" si="5"/>
        <v>-0.21528507662712237</v>
      </c>
      <c r="X55" s="108"/>
      <c r="Y55" s="109"/>
      <c r="Z55" s="110"/>
      <c r="AA55" s="122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6991</v>
      </c>
      <c r="G56" s="9">
        <v>6993</v>
      </c>
      <c r="H56" s="33">
        <f t="shared" si="2"/>
        <v>-0.000286000286000232</v>
      </c>
      <c r="I56" s="35">
        <v>5565</v>
      </c>
      <c r="J56" s="9">
        <v>5643</v>
      </c>
      <c r="K56" s="51">
        <f t="shared" si="3"/>
        <v>-0.013822434875066403</v>
      </c>
      <c r="L56" s="48">
        <v>418</v>
      </c>
      <c r="M56" s="9">
        <v>279</v>
      </c>
      <c r="N56" s="33">
        <f t="shared" si="4"/>
        <v>0.4982078853046594</v>
      </c>
      <c r="O56" s="54">
        <v>30</v>
      </c>
      <c r="P56" s="10">
        <v>28</v>
      </c>
      <c r="Q56" s="51">
        <f t="shared" si="9"/>
        <v>0.0714285714285714</v>
      </c>
      <c r="R56" s="59">
        <f t="shared" si="10"/>
        <v>6013</v>
      </c>
      <c r="S56" s="10">
        <f t="shared" si="10"/>
        <v>5950</v>
      </c>
      <c r="T56" s="33">
        <f t="shared" si="6"/>
        <v>0.010588235294117565</v>
      </c>
      <c r="U56" s="57">
        <f t="shared" si="7"/>
        <v>0.8601058503790588</v>
      </c>
      <c r="V56" s="22">
        <v>0.7010344435603046</v>
      </c>
      <c r="W56" s="51">
        <f t="shared" si="5"/>
        <v>0.22690954528694363</v>
      </c>
      <c r="X56" s="108"/>
      <c r="Y56" s="109"/>
      <c r="Z56" s="110"/>
      <c r="AA56" s="122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7230</v>
      </c>
      <c r="G57" s="9">
        <v>7232</v>
      </c>
      <c r="H57" s="33">
        <f t="shared" si="2"/>
        <v>-0.00027654867256632354</v>
      </c>
      <c r="I57" s="35">
        <v>5467</v>
      </c>
      <c r="J57" s="9">
        <v>5496</v>
      </c>
      <c r="K57" s="51">
        <f t="shared" si="3"/>
        <v>-0.00527656477438132</v>
      </c>
      <c r="L57" s="48">
        <v>430</v>
      </c>
      <c r="M57" s="9">
        <v>267</v>
      </c>
      <c r="N57" s="33">
        <f t="shared" si="4"/>
        <v>0.6104868913857677</v>
      </c>
      <c r="O57" s="54">
        <v>22</v>
      </c>
      <c r="P57" s="10">
        <v>24</v>
      </c>
      <c r="Q57" s="51">
        <f t="shared" si="9"/>
        <v>-0.08333333333333337</v>
      </c>
      <c r="R57" s="59">
        <f t="shared" si="10"/>
        <v>5919</v>
      </c>
      <c r="S57" s="10">
        <f t="shared" si="10"/>
        <v>5787</v>
      </c>
      <c r="T57" s="33">
        <f t="shared" si="6"/>
        <v>0.022809745982374396</v>
      </c>
      <c r="U57" s="57">
        <f t="shared" si="7"/>
        <v>0.8186721991701245</v>
      </c>
      <c r="V57" s="22">
        <v>0.9766492488569563</v>
      </c>
      <c r="W57" s="51">
        <f t="shared" si="5"/>
        <v>-0.1617541301257579</v>
      </c>
      <c r="X57" s="108"/>
      <c r="Y57" s="109"/>
      <c r="Z57" s="110"/>
      <c r="AA57" s="122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44565</v>
      </c>
      <c r="G58" s="90">
        <v>44575</v>
      </c>
      <c r="H58" s="91">
        <f t="shared" si="2"/>
        <v>-0.00022434099831747378</v>
      </c>
      <c r="I58" s="92">
        <v>37256</v>
      </c>
      <c r="J58" s="90">
        <v>37274</v>
      </c>
      <c r="K58" s="93">
        <f t="shared" si="3"/>
        <v>-0.00048291033964698027</v>
      </c>
      <c r="L58" s="89">
        <v>5609</v>
      </c>
      <c r="M58" s="90">
        <v>5287</v>
      </c>
      <c r="N58" s="91">
        <f t="shared" si="4"/>
        <v>0.0609041044070362</v>
      </c>
      <c r="O58" s="94">
        <v>1005</v>
      </c>
      <c r="P58" s="95">
        <v>885</v>
      </c>
      <c r="Q58" s="93">
        <f t="shared" si="9"/>
        <v>0.13559322033898313</v>
      </c>
      <c r="R58" s="96">
        <f t="shared" si="10"/>
        <v>43870</v>
      </c>
      <c r="S58" s="95">
        <f t="shared" si="10"/>
        <v>43446</v>
      </c>
      <c r="T58" s="91">
        <f t="shared" si="6"/>
        <v>0.009759241357087056</v>
      </c>
      <c r="U58" s="97">
        <f t="shared" si="7"/>
        <v>0.9844048019746438</v>
      </c>
      <c r="V58" s="98">
        <v>1.0983212835495693</v>
      </c>
      <c r="W58" s="93">
        <f t="shared" si="5"/>
        <v>-0.10371872354760237</v>
      </c>
      <c r="X58" s="111"/>
      <c r="Y58" s="112"/>
      <c r="Z58" s="113"/>
      <c r="AA58" s="122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22549</v>
      </c>
      <c r="G59" s="4">
        <v>22550</v>
      </c>
      <c r="H59" s="79">
        <f t="shared" si="2"/>
        <v>-4.434589800439426E-05</v>
      </c>
      <c r="I59" s="80">
        <v>21111</v>
      </c>
      <c r="J59" s="4">
        <v>20777</v>
      </c>
      <c r="K59" s="81">
        <f t="shared" si="3"/>
        <v>0.016075468065649412</v>
      </c>
      <c r="L59" s="78">
        <v>634</v>
      </c>
      <c r="M59" s="4">
        <v>498</v>
      </c>
      <c r="N59" s="79">
        <f t="shared" si="4"/>
        <v>0.2730923694779117</v>
      </c>
      <c r="O59" s="82">
        <v>598</v>
      </c>
      <c r="P59" s="5">
        <v>545</v>
      </c>
      <c r="Q59" s="81">
        <f t="shared" si="9"/>
        <v>0.0972477064220183</v>
      </c>
      <c r="R59" s="83">
        <f t="shared" si="10"/>
        <v>22343</v>
      </c>
      <c r="S59" s="5">
        <f t="shared" si="10"/>
        <v>21820</v>
      </c>
      <c r="T59" s="79">
        <f t="shared" si="6"/>
        <v>0.02396883593033916</v>
      </c>
      <c r="U59" s="84">
        <f t="shared" si="7"/>
        <v>0.9908643398820347</v>
      </c>
      <c r="V59" s="23">
        <v>0.5337878787878788</v>
      </c>
      <c r="W59" s="81">
        <f t="shared" si="5"/>
        <v>0.8562885731539678</v>
      </c>
      <c r="X59" s="105">
        <f>SUM(U59:U63)/5</f>
        <v>0.7690611961787743</v>
      </c>
      <c r="Y59" s="106">
        <f>SUM(V59:V63)/5</f>
        <v>0.5331900780318992</v>
      </c>
      <c r="Z59" s="107">
        <f>(X59/Y59)-1</f>
        <v>0.442377170665887</v>
      </c>
      <c r="AA59" s="122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7460</v>
      </c>
      <c r="G60" s="9">
        <v>7460</v>
      </c>
      <c r="H60" s="33">
        <f t="shared" si="2"/>
        <v>0</v>
      </c>
      <c r="I60" s="35">
        <v>5592</v>
      </c>
      <c r="J60" s="9">
        <v>5489</v>
      </c>
      <c r="K60" s="51">
        <f t="shared" si="3"/>
        <v>0.01876480233193667</v>
      </c>
      <c r="L60" s="48">
        <v>225</v>
      </c>
      <c r="M60" s="9">
        <v>170</v>
      </c>
      <c r="N60" s="33">
        <f t="shared" si="4"/>
        <v>0.32352941176470584</v>
      </c>
      <c r="O60" s="54">
        <v>234</v>
      </c>
      <c r="P60" s="10">
        <v>212</v>
      </c>
      <c r="Q60" s="51">
        <f t="shared" si="9"/>
        <v>0.10377358490566047</v>
      </c>
      <c r="R60" s="59">
        <f t="shared" si="10"/>
        <v>6051</v>
      </c>
      <c r="S60" s="10">
        <f t="shared" si="10"/>
        <v>5871</v>
      </c>
      <c r="T60" s="33">
        <f t="shared" si="6"/>
        <v>0.030659172202350593</v>
      </c>
      <c r="U60" s="57">
        <f t="shared" si="7"/>
        <v>0.8111260053619302</v>
      </c>
      <c r="V60" s="22">
        <v>0.4269514960860341</v>
      </c>
      <c r="W60" s="51">
        <f t="shared" si="5"/>
        <v>0.8998083220171733</v>
      </c>
      <c r="X60" s="108"/>
      <c r="Y60" s="109"/>
      <c r="Z60" s="110"/>
      <c r="AA60" s="122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12582</v>
      </c>
      <c r="G61" s="9">
        <v>12582</v>
      </c>
      <c r="H61" s="33">
        <f t="shared" si="2"/>
        <v>0</v>
      </c>
      <c r="I61" s="35">
        <v>6803</v>
      </c>
      <c r="J61" s="9">
        <v>6491</v>
      </c>
      <c r="K61" s="51">
        <f t="shared" si="3"/>
        <v>0.048066553689724234</v>
      </c>
      <c r="L61" s="48">
        <v>229</v>
      </c>
      <c r="M61" s="9">
        <v>161</v>
      </c>
      <c r="N61" s="33">
        <f t="shared" si="4"/>
        <v>0.4223602484472049</v>
      </c>
      <c r="O61" s="54">
        <v>279</v>
      </c>
      <c r="P61" s="10">
        <v>236</v>
      </c>
      <c r="Q61" s="51">
        <f t="shared" si="9"/>
        <v>0.18220338983050843</v>
      </c>
      <c r="R61" s="59">
        <f t="shared" si="10"/>
        <v>7311</v>
      </c>
      <c r="S61" s="10">
        <f t="shared" si="10"/>
        <v>6888</v>
      </c>
      <c r="T61" s="33">
        <f t="shared" si="6"/>
        <v>0.061411149825783884</v>
      </c>
      <c r="U61" s="57">
        <f t="shared" si="7"/>
        <v>0.5810681926561755</v>
      </c>
      <c r="V61" s="22">
        <v>0.4436468885672938</v>
      </c>
      <c r="W61" s="51">
        <f t="shared" si="5"/>
        <v>0.3097537875959593</v>
      </c>
      <c r="X61" s="108"/>
      <c r="Y61" s="109"/>
      <c r="Z61" s="110"/>
      <c r="AA61" s="122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25204</v>
      </c>
      <c r="G62" s="9">
        <v>25210</v>
      </c>
      <c r="H62" s="33">
        <f t="shared" si="2"/>
        <v>-0.00023800079333602397</v>
      </c>
      <c r="I62" s="35">
        <v>20241</v>
      </c>
      <c r="J62" s="9">
        <v>19001</v>
      </c>
      <c r="K62" s="51">
        <f t="shared" si="3"/>
        <v>0.06525972317246453</v>
      </c>
      <c r="L62" s="48">
        <v>523</v>
      </c>
      <c r="M62" s="9">
        <v>382</v>
      </c>
      <c r="N62" s="33">
        <f t="shared" si="4"/>
        <v>0.369109947643979</v>
      </c>
      <c r="O62" s="54">
        <v>491</v>
      </c>
      <c r="P62" s="10">
        <v>421</v>
      </c>
      <c r="Q62" s="51">
        <f t="shared" si="9"/>
        <v>0.1662707838479811</v>
      </c>
      <c r="R62" s="59">
        <f t="shared" si="10"/>
        <v>21255</v>
      </c>
      <c r="S62" s="10">
        <f t="shared" si="10"/>
        <v>19804</v>
      </c>
      <c r="T62" s="33">
        <f t="shared" si="6"/>
        <v>0.07326802666128063</v>
      </c>
      <c r="U62" s="57">
        <f t="shared" si="7"/>
        <v>0.8433185208697033</v>
      </c>
      <c r="V62" s="22">
        <v>0.6055149127743388</v>
      </c>
      <c r="W62" s="51">
        <f t="shared" si="5"/>
        <v>0.39272956467050446</v>
      </c>
      <c r="X62" s="108"/>
      <c r="Y62" s="109"/>
      <c r="Z62" s="110"/>
      <c r="AA62" s="122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13239</v>
      </c>
      <c r="G63" s="14">
        <v>13242</v>
      </c>
      <c r="H63" s="34">
        <f t="shared" si="2"/>
        <v>-0.0002265518803805655</v>
      </c>
      <c r="I63" s="36">
        <v>7730</v>
      </c>
      <c r="J63" s="14">
        <v>7622</v>
      </c>
      <c r="K63" s="52">
        <f t="shared" si="3"/>
        <v>0.014169509315140383</v>
      </c>
      <c r="L63" s="49">
        <v>273</v>
      </c>
      <c r="M63" s="14">
        <v>207</v>
      </c>
      <c r="N63" s="34">
        <f t="shared" si="4"/>
        <v>0.318840579710145</v>
      </c>
      <c r="O63" s="55">
        <v>191</v>
      </c>
      <c r="P63" s="15">
        <v>188</v>
      </c>
      <c r="Q63" s="52">
        <f t="shared" si="9"/>
        <v>0.015957446808510634</v>
      </c>
      <c r="R63" s="60">
        <f t="shared" si="10"/>
        <v>8194</v>
      </c>
      <c r="S63" s="15">
        <f t="shared" si="10"/>
        <v>8017</v>
      </c>
      <c r="T63" s="34">
        <f t="shared" si="6"/>
        <v>0.02207808407134837</v>
      </c>
      <c r="U63" s="58">
        <f t="shared" si="7"/>
        <v>0.6189289221240275</v>
      </c>
      <c r="V63" s="24">
        <v>0.6560492139439508</v>
      </c>
      <c r="W63" s="52">
        <f t="shared" si="5"/>
        <v>-0.056581565880962414</v>
      </c>
      <c r="X63" s="111"/>
      <c r="Y63" s="112"/>
      <c r="Z63" s="113"/>
      <c r="AA63" s="122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56524</v>
      </c>
      <c r="G64" s="41">
        <v>56526</v>
      </c>
      <c r="H64" s="44">
        <f t="shared" si="2"/>
        <v>-3.5381948130019936E-05</v>
      </c>
      <c r="I64" s="40">
        <v>34662</v>
      </c>
      <c r="J64" s="41">
        <v>34401</v>
      </c>
      <c r="K64" s="50">
        <f t="shared" si="3"/>
        <v>0.0075869887503270395</v>
      </c>
      <c r="L64" s="75">
        <v>1320</v>
      </c>
      <c r="M64" s="41">
        <v>1032</v>
      </c>
      <c r="N64" s="44">
        <f t="shared" si="4"/>
        <v>0.2790697674418605</v>
      </c>
      <c r="O64" s="53">
        <v>933</v>
      </c>
      <c r="P64" s="42">
        <v>846</v>
      </c>
      <c r="Q64" s="50">
        <f t="shared" si="9"/>
        <v>0.1028368794326242</v>
      </c>
      <c r="R64" s="76">
        <f t="shared" si="10"/>
        <v>36915</v>
      </c>
      <c r="S64" s="42">
        <f t="shared" si="10"/>
        <v>36279</v>
      </c>
      <c r="T64" s="44">
        <f t="shared" si="6"/>
        <v>0.017530802943851898</v>
      </c>
      <c r="U64" s="56">
        <f t="shared" si="7"/>
        <v>0.6530854150449367</v>
      </c>
      <c r="V64" s="43">
        <v>0.9453290870488322</v>
      </c>
      <c r="W64" s="50">
        <f t="shared" si="5"/>
        <v>-0.30914490626352564</v>
      </c>
      <c r="X64" s="105">
        <f>SUM(U64:U66)/3</f>
        <v>0.6058671805431723</v>
      </c>
      <c r="Y64" s="106">
        <f>SUM(V64:V66)/3</f>
        <v>0.5937874928351842</v>
      </c>
      <c r="Z64" s="107">
        <f>(X64/Y64)-1</f>
        <v>0.020343452588249544</v>
      </c>
      <c r="AA64" s="122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25542</v>
      </c>
      <c r="G65" s="9">
        <v>25543</v>
      </c>
      <c r="H65" s="33">
        <f t="shared" si="2"/>
        <v>-3.9149669185278846E-05</v>
      </c>
      <c r="I65" s="35">
        <v>7810</v>
      </c>
      <c r="J65" s="9">
        <v>7501</v>
      </c>
      <c r="K65" s="51">
        <f t="shared" si="3"/>
        <v>0.041194507399013425</v>
      </c>
      <c r="L65" s="48">
        <v>203</v>
      </c>
      <c r="M65" s="9">
        <v>163</v>
      </c>
      <c r="N65" s="33">
        <f t="shared" si="4"/>
        <v>0.24539877300613488</v>
      </c>
      <c r="O65" s="54">
        <v>107</v>
      </c>
      <c r="P65" s="10">
        <v>100</v>
      </c>
      <c r="Q65" s="51">
        <f t="shared" si="9"/>
        <v>0.07000000000000006</v>
      </c>
      <c r="R65" s="59">
        <f t="shared" si="10"/>
        <v>8120</v>
      </c>
      <c r="S65" s="10">
        <f t="shared" si="10"/>
        <v>7764</v>
      </c>
      <c r="T65" s="33">
        <f t="shared" si="6"/>
        <v>0.04585265327150956</v>
      </c>
      <c r="U65" s="57">
        <f t="shared" si="7"/>
        <v>0.3179077597682249</v>
      </c>
      <c r="V65" s="22">
        <v>0.36021617998240396</v>
      </c>
      <c r="W65" s="51">
        <f t="shared" si="5"/>
        <v>-0.11745285904771341</v>
      </c>
      <c r="X65" s="108"/>
      <c r="Y65" s="109"/>
      <c r="Z65" s="110"/>
      <c r="AA65" s="122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12693</v>
      </c>
      <c r="G66" s="14">
        <v>12694</v>
      </c>
      <c r="H66" s="34">
        <f t="shared" si="2"/>
        <v>-7.877737513783956E-05</v>
      </c>
      <c r="I66" s="36">
        <v>10214</v>
      </c>
      <c r="J66" s="14">
        <v>9864</v>
      </c>
      <c r="K66" s="52">
        <f t="shared" si="3"/>
        <v>0.03548256285482565</v>
      </c>
      <c r="L66" s="49">
        <v>296</v>
      </c>
      <c r="M66" s="14">
        <v>257</v>
      </c>
      <c r="N66" s="34">
        <f t="shared" si="4"/>
        <v>0.15175097276264582</v>
      </c>
      <c r="O66" s="55">
        <v>236</v>
      </c>
      <c r="P66" s="15">
        <v>210</v>
      </c>
      <c r="Q66" s="52">
        <f t="shared" si="9"/>
        <v>0.12380952380952381</v>
      </c>
      <c r="R66" s="60">
        <f t="shared" si="10"/>
        <v>10746</v>
      </c>
      <c r="S66" s="15">
        <f t="shared" si="10"/>
        <v>10331</v>
      </c>
      <c r="T66" s="34">
        <f t="shared" si="6"/>
        <v>0.04017036104926919</v>
      </c>
      <c r="U66" s="58">
        <f t="shared" si="7"/>
        <v>0.8466083668163554</v>
      </c>
      <c r="V66" s="24">
        <v>0.4758172114743162</v>
      </c>
      <c r="W66" s="52">
        <f t="shared" si="5"/>
        <v>0.7792722633827085</v>
      </c>
      <c r="X66" s="111"/>
      <c r="Y66" s="112"/>
      <c r="Z66" s="113"/>
      <c r="AA66" s="122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1627386</v>
      </c>
      <c r="G68" s="27">
        <f>SUM(G3:G67)</f>
        <v>1627589</v>
      </c>
      <c r="H68" s="62">
        <f>(F68/G68)-1</f>
        <v>-0.00012472436223154304</v>
      </c>
      <c r="I68" s="65">
        <f>SUM(I3:I67)</f>
        <v>1147350</v>
      </c>
      <c r="J68" s="27">
        <f>SUM(J3:J67)</f>
        <v>1144954</v>
      </c>
      <c r="K68" s="61">
        <f>(I68/J68)-1</f>
        <v>0.0020926604911637448</v>
      </c>
      <c r="L68" s="64">
        <f>SUM(L3:L67)</f>
        <v>292214</v>
      </c>
      <c r="M68" s="27">
        <f>SUM(M3:M67)</f>
        <v>257307</v>
      </c>
      <c r="N68" s="62">
        <f>(L68/M68)-1</f>
        <v>0.13566284632753867</v>
      </c>
      <c r="O68" s="65">
        <f>SUM(O3:O67)</f>
        <v>34100</v>
      </c>
      <c r="P68" s="27">
        <f>SUM(P3:P67)</f>
        <v>31032</v>
      </c>
      <c r="Q68" s="61">
        <f>(O68/P68)-1</f>
        <v>0.09886568703274046</v>
      </c>
      <c r="R68" s="64">
        <f>SUM(R3:R67)</f>
        <v>1473664</v>
      </c>
      <c r="S68" s="27">
        <f>SUM(S3:S67)</f>
        <v>1433293</v>
      </c>
      <c r="T68" s="62">
        <f t="shared" si="6"/>
        <v>0.02816660654869585</v>
      </c>
      <c r="U68" s="63">
        <f>+R68/F68</f>
        <v>0.9055405417030747</v>
      </c>
      <c r="V68" s="32">
        <f>+S68/G68</f>
        <v>0.8806234252013254</v>
      </c>
      <c r="W68" s="62">
        <f>(U68/V68)-1</f>
        <v>0.028294859969291375</v>
      </c>
      <c r="X68" s="68"/>
      <c r="Z68" s="69"/>
    </row>
    <row r="69" spans="5:18" ht="15.75" thickBot="1">
      <c r="E69" s="66" t="s">
        <v>161</v>
      </c>
      <c r="F69" s="99">
        <f>F68-G68</f>
        <v>-203</v>
      </c>
      <c r="I69" s="99">
        <f>I68-J68</f>
        <v>2396</v>
      </c>
      <c r="L69" s="99">
        <f>L68-M68</f>
        <v>34907</v>
      </c>
      <c r="O69" s="99">
        <f>O68-P68</f>
        <v>3068</v>
      </c>
      <c r="R69" s="99">
        <f>R68-S68</f>
        <v>40371</v>
      </c>
    </row>
    <row r="70" spans="6:21" ht="24.75" thickBot="1">
      <c r="F70" s="100" t="s">
        <v>269</v>
      </c>
      <c r="I70" s="100" t="s">
        <v>274</v>
      </c>
      <c r="L70" s="100" t="s">
        <v>275</v>
      </c>
      <c r="O70" s="100" t="s">
        <v>276</v>
      </c>
      <c r="R70" s="100" t="s">
        <v>270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265</v>
      </c>
    </row>
    <row r="75" spans="1:26" ht="15">
      <c r="A75" s="19"/>
      <c r="B75" s="19"/>
      <c r="C75" s="19"/>
      <c r="D75" s="101" t="s">
        <v>248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14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20" t="s">
        <v>230</v>
      </c>
      <c r="M1" s="120" t="s">
        <v>233</v>
      </c>
      <c r="N1" s="120" t="s">
        <v>231</v>
      </c>
    </row>
    <row r="2" spans="1:19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4706</v>
      </c>
      <c r="G2">
        <v>81</v>
      </c>
      <c r="H2">
        <v>297</v>
      </c>
      <c r="I2">
        <v>5552</v>
      </c>
      <c r="J2">
        <f>+B2-LEFT(K2,5)</f>
        <v>564</v>
      </c>
      <c r="K2" t="s">
        <v>165</v>
      </c>
      <c r="L2" s="121">
        <v>228333</v>
      </c>
      <c r="M2" s="121">
        <v>14063</v>
      </c>
      <c r="N2" s="121">
        <v>186574</v>
      </c>
      <c r="O2">
        <f aca="true" t="shared" si="0" ref="O2:O33">+P2-B2</f>
        <v>-564</v>
      </c>
      <c r="P2" t="s">
        <v>78</v>
      </c>
      <c r="Q2" s="123">
        <v>392567</v>
      </c>
      <c r="S2" s="124"/>
    </row>
    <row r="3" spans="1:19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25860</v>
      </c>
      <c r="G3">
        <v>609</v>
      </c>
      <c r="H3">
        <v>1991</v>
      </c>
      <c r="I3">
        <v>27735</v>
      </c>
      <c r="J3">
        <f aca="true" t="shared" si="1" ref="J3:J65">+B3-LEFT(K3,5)</f>
        <v>659</v>
      </c>
      <c r="K3" t="s">
        <v>166</v>
      </c>
      <c r="L3" s="121">
        <v>7021</v>
      </c>
      <c r="M3" s="121">
        <v>182</v>
      </c>
      <c r="N3" s="121">
        <v>442</v>
      </c>
      <c r="O3">
        <f t="shared" si="0"/>
        <v>-659</v>
      </c>
      <c r="P3" t="s">
        <v>80</v>
      </c>
      <c r="Q3" s="123">
        <v>9318</v>
      </c>
      <c r="S3" s="124"/>
    </row>
    <row r="4" spans="1:19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7908</v>
      </c>
      <c r="G4">
        <v>128</v>
      </c>
      <c r="H4">
        <v>419</v>
      </c>
      <c r="I4">
        <v>11074</v>
      </c>
      <c r="J4">
        <f t="shared" si="1"/>
        <v>677</v>
      </c>
      <c r="K4" t="s">
        <v>167</v>
      </c>
      <c r="L4" s="121">
        <v>6898</v>
      </c>
      <c r="M4" s="121">
        <v>21</v>
      </c>
      <c r="N4" s="121">
        <v>632</v>
      </c>
      <c r="O4">
        <f t="shared" si="0"/>
        <v>-677</v>
      </c>
      <c r="P4" t="s">
        <v>82</v>
      </c>
      <c r="Q4" s="123">
        <v>7359</v>
      </c>
      <c r="S4" s="124"/>
    </row>
    <row r="5" spans="1:19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228333</v>
      </c>
      <c r="G5">
        <v>14063</v>
      </c>
      <c r="H5">
        <v>186574</v>
      </c>
      <c r="I5">
        <v>392567</v>
      </c>
      <c r="J5">
        <f t="shared" si="1"/>
        <v>-35</v>
      </c>
      <c r="K5" t="s">
        <v>168</v>
      </c>
      <c r="L5" s="121">
        <v>6386</v>
      </c>
      <c r="M5" s="121">
        <v>147</v>
      </c>
      <c r="N5" s="121">
        <v>527</v>
      </c>
      <c r="O5">
        <f t="shared" si="0"/>
        <v>35</v>
      </c>
      <c r="P5" t="s">
        <v>85</v>
      </c>
      <c r="Q5" s="123">
        <v>8601</v>
      </c>
      <c r="S5" s="124"/>
    </row>
    <row r="6" spans="1:19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9434</v>
      </c>
      <c r="G6">
        <v>25</v>
      </c>
      <c r="H6">
        <v>1123</v>
      </c>
      <c r="I6">
        <v>15299</v>
      </c>
      <c r="J6">
        <f t="shared" si="1"/>
        <v>189</v>
      </c>
      <c r="K6" t="s">
        <v>169</v>
      </c>
      <c r="L6" s="121">
        <v>6072</v>
      </c>
      <c r="M6" s="121">
        <v>56</v>
      </c>
      <c r="N6" s="121">
        <v>427</v>
      </c>
      <c r="O6">
        <f t="shared" si="0"/>
        <v>-189</v>
      </c>
      <c r="P6" t="s">
        <v>87</v>
      </c>
      <c r="Q6" s="123">
        <v>8418</v>
      </c>
      <c r="S6" s="124"/>
    </row>
    <row r="7" spans="1:19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7740</v>
      </c>
      <c r="G7">
        <v>39</v>
      </c>
      <c r="H7">
        <v>616</v>
      </c>
      <c r="I7">
        <v>9909</v>
      </c>
      <c r="J7">
        <f t="shared" si="1"/>
        <v>302</v>
      </c>
      <c r="K7" t="s">
        <v>170</v>
      </c>
      <c r="L7" s="121">
        <v>34662</v>
      </c>
      <c r="M7" s="121">
        <v>933</v>
      </c>
      <c r="N7" s="121">
        <v>1320</v>
      </c>
      <c r="O7">
        <f t="shared" si="0"/>
        <v>-302</v>
      </c>
      <c r="P7" t="s">
        <v>89</v>
      </c>
      <c r="Q7" s="123">
        <v>56524</v>
      </c>
      <c r="S7" s="124"/>
    </row>
    <row r="8" spans="1:19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2921</v>
      </c>
      <c r="G8">
        <v>6</v>
      </c>
      <c r="H8">
        <v>389</v>
      </c>
      <c r="I8">
        <v>4345</v>
      </c>
      <c r="J8">
        <f t="shared" si="1"/>
        <v>397</v>
      </c>
      <c r="K8" t="s">
        <v>171</v>
      </c>
      <c r="L8" s="121">
        <v>4770</v>
      </c>
      <c r="M8" s="121">
        <v>190</v>
      </c>
      <c r="N8" s="121">
        <v>371</v>
      </c>
      <c r="O8">
        <f t="shared" si="0"/>
        <v>-397</v>
      </c>
      <c r="P8" t="s">
        <v>91</v>
      </c>
      <c r="Q8" s="123">
        <v>6300</v>
      </c>
      <c r="S8" s="124"/>
    </row>
    <row r="9" spans="1:19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7894</v>
      </c>
      <c r="G9">
        <v>49</v>
      </c>
      <c r="H9">
        <v>1039</v>
      </c>
      <c r="I9">
        <v>13318</v>
      </c>
      <c r="J9">
        <f t="shared" si="1"/>
        <v>678</v>
      </c>
      <c r="K9" t="s">
        <v>172</v>
      </c>
      <c r="L9" s="121">
        <v>18210</v>
      </c>
      <c r="M9" s="121">
        <v>194</v>
      </c>
      <c r="N9" s="121">
        <v>1241</v>
      </c>
      <c r="O9">
        <f t="shared" si="0"/>
        <v>-678</v>
      </c>
      <c r="P9" t="s">
        <v>92</v>
      </c>
      <c r="Q9" s="123">
        <v>23909</v>
      </c>
      <c r="S9" s="124"/>
    </row>
    <row r="10" spans="1:19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8359</v>
      </c>
      <c r="G10">
        <v>50</v>
      </c>
      <c r="H10">
        <v>850</v>
      </c>
      <c r="I10">
        <v>10955</v>
      </c>
      <c r="J10">
        <f t="shared" si="1"/>
        <v>682</v>
      </c>
      <c r="K10" t="s">
        <v>173</v>
      </c>
      <c r="L10" s="121">
        <v>7405</v>
      </c>
      <c r="M10" s="121">
        <v>143</v>
      </c>
      <c r="N10" s="121">
        <v>440</v>
      </c>
      <c r="O10">
        <f t="shared" si="0"/>
        <v>-682</v>
      </c>
      <c r="P10" t="s">
        <v>93</v>
      </c>
      <c r="Q10" s="123">
        <v>8314</v>
      </c>
      <c r="S10" s="124"/>
    </row>
    <row r="11" spans="1:19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7266</v>
      </c>
      <c r="G11">
        <v>92</v>
      </c>
      <c r="H11">
        <v>298</v>
      </c>
      <c r="I11">
        <v>5767</v>
      </c>
      <c r="J11">
        <f t="shared" si="1"/>
        <v>26</v>
      </c>
      <c r="K11" t="s">
        <v>174</v>
      </c>
      <c r="L11" s="121">
        <v>8160</v>
      </c>
      <c r="M11" s="121">
        <v>151</v>
      </c>
      <c r="N11" s="121">
        <v>630</v>
      </c>
      <c r="O11">
        <f t="shared" si="0"/>
        <v>-26</v>
      </c>
      <c r="P11" t="s">
        <v>94</v>
      </c>
      <c r="Q11" s="123">
        <v>13735</v>
      </c>
      <c r="S11" s="124"/>
    </row>
    <row r="12" spans="1:19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6930</v>
      </c>
      <c r="G12">
        <v>81</v>
      </c>
      <c r="H12">
        <v>219</v>
      </c>
      <c r="I12">
        <v>12059</v>
      </c>
      <c r="J12">
        <f t="shared" si="1"/>
        <v>46</v>
      </c>
      <c r="K12" t="s">
        <v>175</v>
      </c>
      <c r="L12" s="121">
        <v>5778</v>
      </c>
      <c r="M12" s="121">
        <v>48</v>
      </c>
      <c r="N12" s="121">
        <v>613</v>
      </c>
      <c r="O12">
        <f t="shared" si="0"/>
        <v>-46</v>
      </c>
      <c r="P12" t="s">
        <v>95</v>
      </c>
      <c r="Q12" s="123">
        <v>7234</v>
      </c>
      <c r="S12" s="124"/>
    </row>
    <row r="13" spans="1:19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8488</v>
      </c>
      <c r="G13">
        <v>205</v>
      </c>
      <c r="H13">
        <v>261</v>
      </c>
      <c r="I13">
        <v>9569</v>
      </c>
      <c r="J13">
        <f t="shared" si="1"/>
        <v>190</v>
      </c>
      <c r="K13" t="s">
        <v>176</v>
      </c>
      <c r="L13" s="121">
        <v>13472</v>
      </c>
      <c r="M13" s="121">
        <v>129</v>
      </c>
      <c r="N13" s="121">
        <v>567</v>
      </c>
      <c r="O13">
        <f t="shared" si="0"/>
        <v>-190</v>
      </c>
      <c r="P13" t="s">
        <v>96</v>
      </c>
      <c r="Q13" s="123">
        <v>15474</v>
      </c>
      <c r="S13" s="124"/>
    </row>
    <row r="14" spans="1:19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12134</v>
      </c>
      <c r="G14">
        <v>149</v>
      </c>
      <c r="H14">
        <v>369</v>
      </c>
      <c r="I14">
        <v>9777</v>
      </c>
      <c r="J14">
        <f t="shared" si="1"/>
        <v>316</v>
      </c>
      <c r="K14" t="s">
        <v>177</v>
      </c>
      <c r="L14" s="121">
        <v>8880</v>
      </c>
      <c r="M14" s="121">
        <v>67</v>
      </c>
      <c r="N14" s="121">
        <v>357</v>
      </c>
      <c r="O14">
        <f t="shared" si="0"/>
        <v>-316</v>
      </c>
      <c r="P14" t="s">
        <v>97</v>
      </c>
      <c r="Q14" s="123">
        <v>9198</v>
      </c>
      <c r="S14" s="124"/>
    </row>
    <row r="15" spans="1:19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14090</v>
      </c>
      <c r="G15">
        <v>324</v>
      </c>
      <c r="H15">
        <v>637</v>
      </c>
      <c r="I15">
        <v>17877</v>
      </c>
      <c r="J15">
        <f t="shared" si="1"/>
        <v>559</v>
      </c>
      <c r="K15" t="s">
        <v>178</v>
      </c>
      <c r="L15" s="121">
        <v>31121</v>
      </c>
      <c r="M15" s="121">
        <v>550</v>
      </c>
      <c r="N15" s="121">
        <v>1726</v>
      </c>
      <c r="O15">
        <f t="shared" si="0"/>
        <v>-559</v>
      </c>
      <c r="P15" t="s">
        <v>98</v>
      </c>
      <c r="Q15" s="123">
        <v>37032</v>
      </c>
      <c r="S15" s="124"/>
    </row>
    <row r="16" spans="1:19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6898</v>
      </c>
      <c r="G16">
        <v>21</v>
      </c>
      <c r="H16">
        <v>632</v>
      </c>
      <c r="I16">
        <v>7359</v>
      </c>
      <c r="J16">
        <f t="shared" si="1"/>
        <v>-211</v>
      </c>
      <c r="K16" t="s">
        <v>179</v>
      </c>
      <c r="L16" s="121">
        <v>7266</v>
      </c>
      <c r="M16" s="121">
        <v>92</v>
      </c>
      <c r="N16" s="121">
        <v>298</v>
      </c>
      <c r="O16">
        <f t="shared" si="0"/>
        <v>211</v>
      </c>
      <c r="P16" t="s">
        <v>99</v>
      </c>
      <c r="Q16" s="123">
        <v>5767</v>
      </c>
      <c r="S16" s="124"/>
    </row>
    <row r="17" spans="1:19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5778</v>
      </c>
      <c r="G17">
        <v>48</v>
      </c>
      <c r="H17">
        <v>613</v>
      </c>
      <c r="I17">
        <v>7234</v>
      </c>
      <c r="J17">
        <f t="shared" si="1"/>
        <v>-30</v>
      </c>
      <c r="K17" t="s">
        <v>180</v>
      </c>
      <c r="L17" s="121">
        <v>9434</v>
      </c>
      <c r="M17" s="121">
        <v>25</v>
      </c>
      <c r="N17" s="121">
        <v>1123</v>
      </c>
      <c r="O17">
        <f t="shared" si="0"/>
        <v>30</v>
      </c>
      <c r="P17" t="s">
        <v>102</v>
      </c>
      <c r="Q17" s="123">
        <v>15299</v>
      </c>
      <c r="S17" s="124"/>
    </row>
    <row r="18" spans="1:19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13472</v>
      </c>
      <c r="G18">
        <v>129</v>
      </c>
      <c r="H18">
        <v>567</v>
      </c>
      <c r="I18">
        <v>15474</v>
      </c>
      <c r="J18">
        <f t="shared" si="1"/>
        <v>-35</v>
      </c>
      <c r="K18" t="s">
        <v>181</v>
      </c>
      <c r="L18" s="121">
        <v>21111</v>
      </c>
      <c r="M18" s="121">
        <v>598</v>
      </c>
      <c r="N18" s="121">
        <v>634</v>
      </c>
      <c r="O18">
        <f t="shared" si="0"/>
        <v>35</v>
      </c>
      <c r="P18" t="s">
        <v>103</v>
      </c>
      <c r="Q18" s="123">
        <v>22549</v>
      </c>
      <c r="S18" s="124"/>
    </row>
    <row r="19" spans="1:19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8880</v>
      </c>
      <c r="G19">
        <v>67</v>
      </c>
      <c r="H19">
        <v>357</v>
      </c>
      <c r="I19">
        <v>9198</v>
      </c>
      <c r="J19">
        <f t="shared" si="1"/>
        <v>-30</v>
      </c>
      <c r="K19" t="s">
        <v>182</v>
      </c>
      <c r="L19" s="121">
        <v>5553</v>
      </c>
      <c r="M19" s="121">
        <v>26</v>
      </c>
      <c r="N19" s="121">
        <v>314</v>
      </c>
      <c r="O19">
        <f t="shared" si="0"/>
        <v>30</v>
      </c>
      <c r="P19" t="s">
        <v>105</v>
      </c>
      <c r="Q19" s="123">
        <v>7442</v>
      </c>
      <c r="S19" s="124"/>
    </row>
    <row r="20" spans="1:19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31121</v>
      </c>
      <c r="G20">
        <v>550</v>
      </c>
      <c r="H20">
        <v>1726</v>
      </c>
      <c r="I20">
        <v>37032</v>
      </c>
      <c r="J20">
        <f t="shared" si="1"/>
        <v>-29</v>
      </c>
      <c r="K20" t="s">
        <v>183</v>
      </c>
      <c r="L20" s="121">
        <v>6930</v>
      </c>
      <c r="M20" s="121">
        <v>81</v>
      </c>
      <c r="N20" s="121">
        <v>219</v>
      </c>
      <c r="O20">
        <f t="shared" si="0"/>
        <v>29</v>
      </c>
      <c r="P20" t="s">
        <v>108</v>
      </c>
      <c r="Q20" s="123">
        <v>12059</v>
      </c>
      <c r="S20" s="124"/>
    </row>
    <row r="21" spans="1:19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5422</v>
      </c>
      <c r="G21">
        <v>42</v>
      </c>
      <c r="H21">
        <v>468</v>
      </c>
      <c r="I21">
        <v>7133</v>
      </c>
      <c r="J21">
        <f t="shared" si="1"/>
        <v>29</v>
      </c>
      <c r="K21" t="s">
        <v>184</v>
      </c>
      <c r="L21" s="121">
        <v>12502</v>
      </c>
      <c r="M21" s="121">
        <v>228</v>
      </c>
      <c r="N21" s="121">
        <v>759</v>
      </c>
      <c r="O21">
        <f t="shared" si="0"/>
        <v>-29</v>
      </c>
      <c r="P21" t="s">
        <v>109</v>
      </c>
      <c r="Q21" s="123">
        <v>14258</v>
      </c>
      <c r="S21" s="124"/>
    </row>
    <row r="22" spans="1:19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15945</v>
      </c>
      <c r="G22">
        <v>232</v>
      </c>
      <c r="H22">
        <v>1399</v>
      </c>
      <c r="I22">
        <v>19334</v>
      </c>
      <c r="J22">
        <f t="shared" si="1"/>
        <v>57</v>
      </c>
      <c r="K22" t="s">
        <v>185</v>
      </c>
      <c r="L22" s="121">
        <v>11634</v>
      </c>
      <c r="M22" s="121">
        <v>324</v>
      </c>
      <c r="N22" s="121">
        <v>672</v>
      </c>
      <c r="O22">
        <f t="shared" si="0"/>
        <v>-57</v>
      </c>
      <c r="P22" t="s">
        <v>110</v>
      </c>
      <c r="Q22" s="123">
        <v>13806</v>
      </c>
      <c r="S22" s="124"/>
    </row>
    <row r="23" spans="1:19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5185</v>
      </c>
      <c r="G23">
        <v>39</v>
      </c>
      <c r="H23">
        <v>380</v>
      </c>
      <c r="I23">
        <v>7038</v>
      </c>
      <c r="J23">
        <f t="shared" si="1"/>
        <v>36</v>
      </c>
      <c r="K23" t="s">
        <v>186</v>
      </c>
      <c r="L23" s="121">
        <v>5422</v>
      </c>
      <c r="M23" s="121">
        <v>42</v>
      </c>
      <c r="N23" s="121">
        <v>468</v>
      </c>
      <c r="O23">
        <f t="shared" si="0"/>
        <v>-36</v>
      </c>
      <c r="P23" t="s">
        <v>111</v>
      </c>
      <c r="Q23" s="123">
        <v>7133</v>
      </c>
      <c r="S23" s="124"/>
    </row>
    <row r="24" spans="1:19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6468</v>
      </c>
      <c r="G24">
        <v>72</v>
      </c>
      <c r="H24">
        <v>550</v>
      </c>
      <c r="I24">
        <v>7630</v>
      </c>
      <c r="J24">
        <f t="shared" si="1"/>
        <v>35</v>
      </c>
      <c r="K24" t="s">
        <v>187</v>
      </c>
      <c r="L24" s="121">
        <v>15945</v>
      </c>
      <c r="M24" s="121">
        <v>232</v>
      </c>
      <c r="N24" s="121">
        <v>1399</v>
      </c>
      <c r="O24">
        <f t="shared" si="0"/>
        <v>-35</v>
      </c>
      <c r="P24" t="s">
        <v>112</v>
      </c>
      <c r="Q24" s="123">
        <v>19334</v>
      </c>
      <c r="S24" s="124"/>
    </row>
    <row r="25" spans="1:19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96696</v>
      </c>
      <c r="G25">
        <v>2578</v>
      </c>
      <c r="H25">
        <v>30659</v>
      </c>
      <c r="I25">
        <v>115810</v>
      </c>
      <c r="J25">
        <f t="shared" si="1"/>
        <v>36</v>
      </c>
      <c r="K25" t="s">
        <v>188</v>
      </c>
      <c r="L25" s="121">
        <v>10010</v>
      </c>
      <c r="M25" s="121">
        <v>167</v>
      </c>
      <c r="N25" s="121">
        <v>581</v>
      </c>
      <c r="O25">
        <f t="shared" si="0"/>
        <v>-36</v>
      </c>
      <c r="P25" t="s">
        <v>113</v>
      </c>
      <c r="Q25" s="123">
        <v>11322</v>
      </c>
      <c r="S25" s="124"/>
    </row>
    <row r="26" spans="1:19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11238</v>
      </c>
      <c r="G26">
        <v>77</v>
      </c>
      <c r="H26">
        <v>558</v>
      </c>
      <c r="I26">
        <v>10056</v>
      </c>
      <c r="J26">
        <f t="shared" si="1"/>
        <v>237</v>
      </c>
      <c r="K26" t="s">
        <v>189</v>
      </c>
      <c r="L26" s="121">
        <v>5185</v>
      </c>
      <c r="M26" s="121">
        <v>39</v>
      </c>
      <c r="N26" s="121">
        <v>380</v>
      </c>
      <c r="O26">
        <f t="shared" si="0"/>
        <v>-237</v>
      </c>
      <c r="P26" t="s">
        <v>116</v>
      </c>
      <c r="Q26" s="123">
        <v>7038</v>
      </c>
      <c r="S26" s="124"/>
    </row>
    <row r="27" spans="1:19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7199</v>
      </c>
      <c r="G27">
        <v>126</v>
      </c>
      <c r="H27">
        <v>668</v>
      </c>
      <c r="I27">
        <v>8363</v>
      </c>
      <c r="J27">
        <f t="shared" si="1"/>
        <v>221</v>
      </c>
      <c r="K27" t="s">
        <v>190</v>
      </c>
      <c r="L27" s="121">
        <v>6468</v>
      </c>
      <c r="M27" s="121">
        <v>72</v>
      </c>
      <c r="N27" s="121">
        <v>550</v>
      </c>
      <c r="O27">
        <f t="shared" si="0"/>
        <v>-221</v>
      </c>
      <c r="P27" t="s">
        <v>117</v>
      </c>
      <c r="Q27" s="123">
        <v>7630</v>
      </c>
      <c r="S27" s="124"/>
    </row>
    <row r="28" spans="1:19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15823</v>
      </c>
      <c r="G28">
        <v>88</v>
      </c>
      <c r="H28">
        <v>1154</v>
      </c>
      <c r="I28">
        <v>17215</v>
      </c>
      <c r="J28">
        <f t="shared" si="1"/>
        <v>231</v>
      </c>
      <c r="K28" t="s">
        <v>191</v>
      </c>
      <c r="L28" s="121">
        <v>4865</v>
      </c>
      <c r="M28" s="121">
        <v>37</v>
      </c>
      <c r="N28" s="121">
        <v>667</v>
      </c>
      <c r="O28">
        <f t="shared" si="0"/>
        <v>-231</v>
      </c>
      <c r="P28" t="s">
        <v>118</v>
      </c>
      <c r="Q28" s="123">
        <v>7444</v>
      </c>
      <c r="S28" s="124"/>
    </row>
    <row r="29" spans="1:19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5553</v>
      </c>
      <c r="G29">
        <v>26</v>
      </c>
      <c r="H29">
        <v>314</v>
      </c>
      <c r="I29">
        <v>7442</v>
      </c>
      <c r="J29">
        <f t="shared" si="1"/>
        <v>-102</v>
      </c>
      <c r="K29" t="s">
        <v>192</v>
      </c>
      <c r="L29" s="121">
        <v>96696</v>
      </c>
      <c r="M29" s="121">
        <v>2578</v>
      </c>
      <c r="N29" s="121">
        <v>30659</v>
      </c>
      <c r="O29">
        <f t="shared" si="0"/>
        <v>102</v>
      </c>
      <c r="P29" t="s">
        <v>119</v>
      </c>
      <c r="Q29" s="123">
        <v>115810</v>
      </c>
      <c r="S29" s="124"/>
    </row>
    <row r="30" spans="1:19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11634</v>
      </c>
      <c r="G30">
        <v>324</v>
      </c>
      <c r="H30">
        <v>672</v>
      </c>
      <c r="I30">
        <v>13806</v>
      </c>
      <c r="J30">
        <f t="shared" si="1"/>
        <v>-118</v>
      </c>
      <c r="K30" t="s">
        <v>193</v>
      </c>
      <c r="L30" s="121">
        <v>14166</v>
      </c>
      <c r="M30" s="121">
        <v>458</v>
      </c>
      <c r="N30" s="121">
        <v>1035</v>
      </c>
      <c r="O30">
        <f t="shared" si="0"/>
        <v>118</v>
      </c>
      <c r="P30" t="s">
        <v>120</v>
      </c>
      <c r="Q30" s="123">
        <v>18639</v>
      </c>
      <c r="S30" s="124"/>
    </row>
    <row r="31" spans="1:19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4021</v>
      </c>
      <c r="G31">
        <v>73</v>
      </c>
      <c r="H31">
        <v>316</v>
      </c>
      <c r="I31">
        <v>6469</v>
      </c>
      <c r="J31">
        <f t="shared" si="1"/>
        <v>4</v>
      </c>
      <c r="K31" t="s">
        <v>194</v>
      </c>
      <c r="L31" s="121">
        <v>7740</v>
      </c>
      <c r="M31" s="121">
        <v>39</v>
      </c>
      <c r="N31" s="121">
        <v>616</v>
      </c>
      <c r="O31">
        <f t="shared" si="0"/>
        <v>-4</v>
      </c>
      <c r="P31" t="s">
        <v>121</v>
      </c>
      <c r="Q31" s="123">
        <v>9909</v>
      </c>
      <c r="S31" s="124"/>
    </row>
    <row r="32" spans="1:19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8534</v>
      </c>
      <c r="G32">
        <v>174</v>
      </c>
      <c r="H32">
        <v>499</v>
      </c>
      <c r="I32">
        <v>9266</v>
      </c>
      <c r="J32">
        <f t="shared" si="1"/>
        <v>33</v>
      </c>
      <c r="K32" t="s">
        <v>195</v>
      </c>
      <c r="L32" s="121">
        <v>4021</v>
      </c>
      <c r="M32" s="121">
        <v>73</v>
      </c>
      <c r="N32" s="121">
        <v>316</v>
      </c>
      <c r="O32">
        <f t="shared" si="0"/>
        <v>-33</v>
      </c>
      <c r="P32" t="s">
        <v>122</v>
      </c>
      <c r="Q32" s="123">
        <v>6469</v>
      </c>
      <c r="S32" s="124"/>
    </row>
    <row r="33" spans="1:19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6072</v>
      </c>
      <c r="G33">
        <v>56</v>
      </c>
      <c r="H33">
        <v>427</v>
      </c>
      <c r="I33">
        <v>8418</v>
      </c>
      <c r="J33">
        <f t="shared" si="1"/>
        <v>-339</v>
      </c>
      <c r="K33" t="s">
        <v>196</v>
      </c>
      <c r="L33" s="121">
        <v>5592</v>
      </c>
      <c r="M33" s="121">
        <v>234</v>
      </c>
      <c r="N33" s="121">
        <v>225</v>
      </c>
      <c r="O33">
        <f t="shared" si="0"/>
        <v>339</v>
      </c>
      <c r="P33" t="s">
        <v>123</v>
      </c>
      <c r="Q33" s="123">
        <v>7460</v>
      </c>
      <c r="S33" s="124"/>
    </row>
    <row r="34" spans="1:19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18210</v>
      </c>
      <c r="G34">
        <v>194</v>
      </c>
      <c r="H34">
        <v>1241</v>
      </c>
      <c r="I34">
        <v>23909</v>
      </c>
      <c r="J34">
        <f t="shared" si="1"/>
        <v>-289</v>
      </c>
      <c r="K34" t="s">
        <v>197</v>
      </c>
      <c r="L34" s="121">
        <v>26293</v>
      </c>
      <c r="M34" s="121">
        <v>659</v>
      </c>
      <c r="N34" s="121">
        <v>4228</v>
      </c>
      <c r="O34">
        <f aca="true" t="shared" si="2" ref="O34:O65">+P34-B34</f>
        <v>289</v>
      </c>
      <c r="P34" t="s">
        <v>124</v>
      </c>
      <c r="Q34" s="123">
        <v>31744</v>
      </c>
      <c r="S34" s="124"/>
    </row>
    <row r="35" spans="1:19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26293</v>
      </c>
      <c r="G35">
        <v>659</v>
      </c>
      <c r="H35">
        <v>4228</v>
      </c>
      <c r="I35">
        <v>31744</v>
      </c>
      <c r="J35">
        <f t="shared" si="1"/>
        <v>-6</v>
      </c>
      <c r="K35" t="s">
        <v>198</v>
      </c>
      <c r="L35" s="121">
        <v>8488</v>
      </c>
      <c r="M35" s="121">
        <v>205</v>
      </c>
      <c r="N35" s="121">
        <v>261</v>
      </c>
      <c r="O35">
        <f t="shared" si="2"/>
        <v>6</v>
      </c>
      <c r="P35" t="s">
        <v>125</v>
      </c>
      <c r="Q35" s="123">
        <v>9569</v>
      </c>
      <c r="S35" s="124"/>
    </row>
    <row r="36" spans="1:19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14462</v>
      </c>
      <c r="G36">
        <v>172</v>
      </c>
      <c r="H36">
        <v>748</v>
      </c>
      <c r="I36">
        <v>18395</v>
      </c>
      <c r="J36">
        <f t="shared" si="1"/>
        <v>276</v>
      </c>
      <c r="K36" t="s">
        <v>199</v>
      </c>
      <c r="L36" s="121">
        <v>8321</v>
      </c>
      <c r="M36" s="121">
        <v>160</v>
      </c>
      <c r="N36" s="121">
        <v>457</v>
      </c>
      <c r="O36">
        <f t="shared" si="2"/>
        <v>-276</v>
      </c>
      <c r="P36" t="s">
        <v>126</v>
      </c>
      <c r="Q36" s="123">
        <v>10010</v>
      </c>
      <c r="S36" s="124"/>
    </row>
    <row r="37" spans="1:19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6007</v>
      </c>
      <c r="G37">
        <v>65</v>
      </c>
      <c r="H37">
        <v>338</v>
      </c>
      <c r="I37">
        <v>6818</v>
      </c>
      <c r="J37">
        <f t="shared" si="1"/>
        <v>276</v>
      </c>
      <c r="K37" t="s">
        <v>200</v>
      </c>
      <c r="L37" s="121">
        <v>8534</v>
      </c>
      <c r="M37" s="121">
        <v>174</v>
      </c>
      <c r="N37" s="121">
        <v>499</v>
      </c>
      <c r="O37">
        <f t="shared" si="2"/>
        <v>-276</v>
      </c>
      <c r="P37" t="s">
        <v>127</v>
      </c>
      <c r="Q37" s="123">
        <v>9266</v>
      </c>
      <c r="S37" s="124"/>
    </row>
    <row r="38" spans="1:19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6386</v>
      </c>
      <c r="G38">
        <v>147</v>
      </c>
      <c r="H38">
        <v>527</v>
      </c>
      <c r="I38">
        <v>8601</v>
      </c>
      <c r="J38">
        <f t="shared" si="1"/>
        <v>-391</v>
      </c>
      <c r="K38" t="s">
        <v>201</v>
      </c>
      <c r="L38" s="121">
        <v>7810</v>
      </c>
      <c r="M38" s="121">
        <v>107</v>
      </c>
      <c r="N38" s="121">
        <v>203</v>
      </c>
      <c r="O38">
        <f t="shared" si="2"/>
        <v>391</v>
      </c>
      <c r="P38" t="s">
        <v>128</v>
      </c>
      <c r="Q38" s="123">
        <v>25542</v>
      </c>
      <c r="S38" s="124"/>
    </row>
    <row r="39" spans="1:19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8160</v>
      </c>
      <c r="G39">
        <v>151</v>
      </c>
      <c r="H39">
        <v>630</v>
      </c>
      <c r="I39">
        <v>13735</v>
      </c>
      <c r="J39">
        <f t="shared" si="1"/>
        <v>-228</v>
      </c>
      <c r="K39" t="s">
        <v>202</v>
      </c>
      <c r="L39" s="121">
        <v>6695</v>
      </c>
      <c r="M39" s="121">
        <v>120</v>
      </c>
      <c r="N39" s="121">
        <v>451</v>
      </c>
      <c r="O39">
        <f t="shared" si="2"/>
        <v>228</v>
      </c>
      <c r="P39" t="s">
        <v>129</v>
      </c>
      <c r="Q39" s="123">
        <v>8944</v>
      </c>
      <c r="S39" s="124"/>
    </row>
    <row r="40" spans="1:19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8321</v>
      </c>
      <c r="G40">
        <v>160</v>
      </c>
      <c r="H40">
        <v>457</v>
      </c>
      <c r="I40">
        <v>10010</v>
      </c>
      <c r="J40">
        <f t="shared" si="1"/>
        <v>-62</v>
      </c>
      <c r="K40" t="s">
        <v>203</v>
      </c>
      <c r="L40" s="121">
        <v>6803</v>
      </c>
      <c r="M40" s="121">
        <v>279</v>
      </c>
      <c r="N40" s="121">
        <v>229</v>
      </c>
      <c r="O40">
        <f t="shared" si="2"/>
        <v>62</v>
      </c>
      <c r="P40" t="s">
        <v>131</v>
      </c>
      <c r="Q40" s="123">
        <v>12582</v>
      </c>
      <c r="S40" s="124"/>
    </row>
    <row r="41" spans="1:19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16750</v>
      </c>
      <c r="G41">
        <v>409</v>
      </c>
      <c r="H41">
        <v>1515</v>
      </c>
      <c r="I41">
        <v>19765</v>
      </c>
      <c r="J41">
        <f t="shared" si="1"/>
        <v>203</v>
      </c>
      <c r="K41" t="s">
        <v>204</v>
      </c>
      <c r="L41" s="121">
        <v>2921</v>
      </c>
      <c r="M41" s="121">
        <v>6</v>
      </c>
      <c r="N41" s="121">
        <v>389</v>
      </c>
      <c r="O41">
        <f t="shared" si="2"/>
        <v>-203</v>
      </c>
      <c r="P41" t="s">
        <v>132</v>
      </c>
      <c r="Q41" s="123">
        <v>4345</v>
      </c>
      <c r="S41" s="124"/>
    </row>
    <row r="42" spans="1:19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6174</v>
      </c>
      <c r="G42">
        <v>163</v>
      </c>
      <c r="H42">
        <v>289</v>
      </c>
      <c r="I42">
        <v>14155</v>
      </c>
      <c r="J42">
        <f t="shared" si="1"/>
        <v>30</v>
      </c>
      <c r="K42" t="s">
        <v>205</v>
      </c>
      <c r="L42" s="121">
        <v>20241</v>
      </c>
      <c r="M42" s="121">
        <v>491</v>
      </c>
      <c r="N42" s="121">
        <v>523</v>
      </c>
      <c r="O42">
        <f t="shared" si="2"/>
        <v>-30</v>
      </c>
      <c r="P42" t="s">
        <v>133</v>
      </c>
      <c r="Q42" s="123">
        <v>25204</v>
      </c>
      <c r="S42" s="124"/>
    </row>
    <row r="43" spans="1:19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151583</v>
      </c>
      <c r="G43">
        <v>4840</v>
      </c>
      <c r="H43">
        <v>27653</v>
      </c>
      <c r="I43">
        <v>257042</v>
      </c>
      <c r="J43">
        <f t="shared" si="1"/>
        <v>329</v>
      </c>
      <c r="K43" t="s">
        <v>206</v>
      </c>
      <c r="L43" s="121">
        <v>5565</v>
      </c>
      <c r="M43" s="121">
        <v>30</v>
      </c>
      <c r="N43" s="121">
        <v>418</v>
      </c>
      <c r="O43">
        <f t="shared" si="2"/>
        <v>-329</v>
      </c>
      <c r="P43" t="s">
        <v>134</v>
      </c>
      <c r="Q43" s="123">
        <v>6991</v>
      </c>
      <c r="S43" s="124"/>
    </row>
    <row r="44" spans="1:19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6695</v>
      </c>
      <c r="G44">
        <v>120</v>
      </c>
      <c r="H44">
        <v>451</v>
      </c>
      <c r="I44">
        <v>8944</v>
      </c>
      <c r="J44">
        <f t="shared" si="1"/>
        <v>-85</v>
      </c>
      <c r="K44" t="s">
        <v>207</v>
      </c>
      <c r="L44" s="121">
        <v>6174</v>
      </c>
      <c r="M44" s="121">
        <v>163</v>
      </c>
      <c r="N44" s="121">
        <v>289</v>
      </c>
      <c r="O44">
        <f t="shared" si="2"/>
        <v>85</v>
      </c>
      <c r="P44" t="s">
        <v>135</v>
      </c>
      <c r="Q44" s="123">
        <v>14155</v>
      </c>
      <c r="S44" s="124"/>
    </row>
    <row r="45" spans="1:19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18803</v>
      </c>
      <c r="G45">
        <v>420</v>
      </c>
      <c r="H45">
        <v>1098</v>
      </c>
      <c r="I45">
        <v>20056</v>
      </c>
      <c r="J45">
        <f t="shared" si="1"/>
        <v>72</v>
      </c>
      <c r="K45" t="s">
        <v>208</v>
      </c>
      <c r="L45" s="121">
        <v>12134</v>
      </c>
      <c r="M45" s="121">
        <v>149</v>
      </c>
      <c r="N45" s="121">
        <v>369</v>
      </c>
      <c r="O45">
        <f t="shared" si="2"/>
        <v>-72</v>
      </c>
      <c r="P45" t="s">
        <v>138</v>
      </c>
      <c r="Q45" s="123">
        <v>9777</v>
      </c>
      <c r="S45" s="124"/>
    </row>
    <row r="46" spans="1:19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7021</v>
      </c>
      <c r="G46">
        <v>182</v>
      </c>
      <c r="H46">
        <v>442</v>
      </c>
      <c r="I46">
        <v>9318</v>
      </c>
      <c r="J46">
        <f t="shared" si="1"/>
        <v>-541</v>
      </c>
      <c r="K46" t="s">
        <v>209</v>
      </c>
      <c r="L46" s="121">
        <v>11238</v>
      </c>
      <c r="M46" s="121">
        <v>77</v>
      </c>
      <c r="N46" s="121">
        <v>558</v>
      </c>
      <c r="O46">
        <f t="shared" si="2"/>
        <v>541</v>
      </c>
      <c r="P46" t="s">
        <v>139</v>
      </c>
      <c r="Q46" s="123">
        <v>10056</v>
      </c>
      <c r="S46" s="124"/>
    </row>
    <row r="47" spans="1:19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4770</v>
      </c>
      <c r="G47">
        <v>190</v>
      </c>
      <c r="H47">
        <v>371</v>
      </c>
      <c r="I47">
        <v>6300</v>
      </c>
      <c r="J47">
        <f t="shared" si="1"/>
        <v>-482</v>
      </c>
      <c r="K47" t="s">
        <v>210</v>
      </c>
      <c r="L47" s="121">
        <v>4706</v>
      </c>
      <c r="M47" s="121">
        <v>81</v>
      </c>
      <c r="N47" s="121">
        <v>297</v>
      </c>
      <c r="O47">
        <f t="shared" si="2"/>
        <v>482</v>
      </c>
      <c r="P47" t="s">
        <v>140</v>
      </c>
      <c r="Q47" s="123">
        <v>5552</v>
      </c>
      <c r="S47" s="124"/>
    </row>
    <row r="48" spans="1:19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7405</v>
      </c>
      <c r="G48">
        <v>143</v>
      </c>
      <c r="H48">
        <v>440</v>
      </c>
      <c r="I48">
        <v>8314</v>
      </c>
      <c r="J48">
        <f t="shared" si="1"/>
        <v>-370</v>
      </c>
      <c r="K48" t="s">
        <v>211</v>
      </c>
      <c r="L48" s="121">
        <v>7199</v>
      </c>
      <c r="M48" s="121">
        <v>126</v>
      </c>
      <c r="N48" s="121">
        <v>668</v>
      </c>
      <c r="O48">
        <f t="shared" si="2"/>
        <v>370</v>
      </c>
      <c r="P48" t="s">
        <v>142</v>
      </c>
      <c r="Q48" s="123">
        <v>8363</v>
      </c>
      <c r="S48" s="124"/>
    </row>
    <row r="49" spans="1:19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12502</v>
      </c>
      <c r="G49">
        <v>228</v>
      </c>
      <c r="H49">
        <v>759</v>
      </c>
      <c r="I49">
        <v>14258</v>
      </c>
      <c r="J49">
        <f t="shared" si="1"/>
        <v>-327</v>
      </c>
      <c r="K49" t="s">
        <v>212</v>
      </c>
      <c r="L49" s="121">
        <v>15823</v>
      </c>
      <c r="M49" s="121">
        <v>88</v>
      </c>
      <c r="N49" s="121">
        <v>1154</v>
      </c>
      <c r="O49">
        <f t="shared" si="2"/>
        <v>327</v>
      </c>
      <c r="P49" t="s">
        <v>143</v>
      </c>
      <c r="Q49" s="123">
        <v>17215</v>
      </c>
      <c r="S49" s="124"/>
    </row>
    <row r="50" spans="1:19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14166</v>
      </c>
      <c r="G50">
        <v>458</v>
      </c>
      <c r="H50">
        <v>1035</v>
      </c>
      <c r="I50">
        <v>18639</v>
      </c>
      <c r="J50">
        <f t="shared" si="1"/>
        <v>-234</v>
      </c>
      <c r="K50" t="s">
        <v>213</v>
      </c>
      <c r="L50" s="121">
        <v>18803</v>
      </c>
      <c r="M50" s="121">
        <v>420</v>
      </c>
      <c r="N50" s="121">
        <v>1098</v>
      </c>
      <c r="O50">
        <f t="shared" si="2"/>
        <v>234</v>
      </c>
      <c r="P50" t="s">
        <v>144</v>
      </c>
      <c r="Q50" s="123">
        <v>20056</v>
      </c>
      <c r="S50" s="124"/>
    </row>
    <row r="51" spans="1:19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6547</v>
      </c>
      <c r="G51">
        <v>106</v>
      </c>
      <c r="H51">
        <v>493</v>
      </c>
      <c r="I51">
        <v>9169</v>
      </c>
      <c r="J51">
        <f t="shared" si="1"/>
        <v>64</v>
      </c>
      <c r="K51" t="s">
        <v>214</v>
      </c>
      <c r="L51" s="121">
        <v>10214</v>
      </c>
      <c r="M51" s="121">
        <v>236</v>
      </c>
      <c r="N51" s="121">
        <v>296</v>
      </c>
      <c r="O51">
        <f t="shared" si="2"/>
        <v>-64</v>
      </c>
      <c r="P51" t="s">
        <v>145</v>
      </c>
      <c r="Q51" s="123">
        <v>12693</v>
      </c>
      <c r="S51" s="124"/>
    </row>
    <row r="52" spans="1:19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11767</v>
      </c>
      <c r="G52">
        <v>340</v>
      </c>
      <c r="H52">
        <v>1050</v>
      </c>
      <c r="I52">
        <v>14789</v>
      </c>
      <c r="J52">
        <f t="shared" si="1"/>
        <v>15</v>
      </c>
      <c r="K52" t="s">
        <v>215</v>
      </c>
      <c r="L52" s="121">
        <v>25860</v>
      </c>
      <c r="M52" s="121">
        <v>609</v>
      </c>
      <c r="N52" s="121">
        <v>1991</v>
      </c>
      <c r="O52">
        <f t="shared" si="2"/>
        <v>-15</v>
      </c>
      <c r="P52" t="s">
        <v>146</v>
      </c>
      <c r="Q52" s="123">
        <v>27735</v>
      </c>
      <c r="S52" s="124"/>
    </row>
    <row r="53" spans="1:19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10010</v>
      </c>
      <c r="G53">
        <v>167</v>
      </c>
      <c r="H53">
        <v>581</v>
      </c>
      <c r="I53">
        <v>11322</v>
      </c>
      <c r="J53">
        <f t="shared" si="1"/>
        <v>-363</v>
      </c>
      <c r="K53" t="s">
        <v>216</v>
      </c>
      <c r="L53" s="121">
        <v>16750</v>
      </c>
      <c r="M53" s="121">
        <v>409</v>
      </c>
      <c r="N53" s="121">
        <v>1515</v>
      </c>
      <c r="O53">
        <f t="shared" si="2"/>
        <v>363</v>
      </c>
      <c r="P53" t="s">
        <v>147</v>
      </c>
      <c r="Q53" s="123">
        <v>19765</v>
      </c>
      <c r="S53" s="124"/>
    </row>
    <row r="54" spans="1:19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4865</v>
      </c>
      <c r="G54">
        <v>37</v>
      </c>
      <c r="H54">
        <v>667</v>
      </c>
      <c r="I54">
        <v>7444</v>
      </c>
      <c r="J54">
        <f t="shared" si="1"/>
        <v>-331</v>
      </c>
      <c r="K54" t="s">
        <v>217</v>
      </c>
      <c r="L54" s="121">
        <v>6547</v>
      </c>
      <c r="M54" s="121">
        <v>106</v>
      </c>
      <c r="N54" s="121">
        <v>493</v>
      </c>
      <c r="O54">
        <f t="shared" si="2"/>
        <v>331</v>
      </c>
      <c r="P54" t="s">
        <v>148</v>
      </c>
      <c r="Q54" s="123">
        <v>9169</v>
      </c>
      <c r="S54" s="124"/>
    </row>
    <row r="55" spans="1:19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5565</v>
      </c>
      <c r="G55">
        <v>30</v>
      </c>
      <c r="H55">
        <v>418</v>
      </c>
      <c r="I55">
        <v>6991</v>
      </c>
      <c r="J55">
        <f t="shared" si="1"/>
        <v>-181</v>
      </c>
      <c r="K55" t="s">
        <v>218</v>
      </c>
      <c r="L55" s="121">
        <v>14462</v>
      </c>
      <c r="M55" s="121">
        <v>172</v>
      </c>
      <c r="N55" s="121">
        <v>748</v>
      </c>
      <c r="O55">
        <f t="shared" si="2"/>
        <v>181</v>
      </c>
      <c r="P55" t="s">
        <v>149</v>
      </c>
      <c r="Q55" s="123">
        <v>18395</v>
      </c>
      <c r="S55" s="124"/>
    </row>
    <row r="56" spans="1:19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5467</v>
      </c>
      <c r="G56">
        <v>22</v>
      </c>
      <c r="H56">
        <v>430</v>
      </c>
      <c r="I56">
        <v>7230</v>
      </c>
      <c r="J56">
        <f t="shared" si="1"/>
        <v>27</v>
      </c>
      <c r="K56" t="s">
        <v>219</v>
      </c>
      <c r="L56" s="121">
        <v>11767</v>
      </c>
      <c r="M56" s="121">
        <v>340</v>
      </c>
      <c r="N56" s="121">
        <v>1050</v>
      </c>
      <c r="O56">
        <f t="shared" si="2"/>
        <v>-27</v>
      </c>
      <c r="P56" t="s">
        <v>150</v>
      </c>
      <c r="Q56" s="123">
        <v>14789</v>
      </c>
      <c r="S56" s="124"/>
    </row>
    <row r="57" spans="1:19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37256</v>
      </c>
      <c r="G57">
        <v>1005</v>
      </c>
      <c r="H57">
        <v>5609</v>
      </c>
      <c r="I57">
        <v>44565</v>
      </c>
      <c r="J57">
        <f t="shared" si="1"/>
        <v>144</v>
      </c>
      <c r="K57" t="s">
        <v>220</v>
      </c>
      <c r="L57" s="121">
        <v>6007</v>
      </c>
      <c r="M57" s="121">
        <v>65</v>
      </c>
      <c r="N57" s="121">
        <v>338</v>
      </c>
      <c r="O57">
        <f t="shared" si="2"/>
        <v>-144</v>
      </c>
      <c r="P57" t="s">
        <v>151</v>
      </c>
      <c r="Q57" s="123">
        <v>6818</v>
      </c>
      <c r="S57" s="124"/>
    </row>
    <row r="58" spans="1:19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21111</v>
      </c>
      <c r="G58">
        <v>598</v>
      </c>
      <c r="H58">
        <v>634</v>
      </c>
      <c r="I58">
        <v>22549</v>
      </c>
      <c r="J58">
        <f t="shared" si="1"/>
        <v>-446</v>
      </c>
      <c r="K58" t="s">
        <v>221</v>
      </c>
      <c r="L58" s="121">
        <v>7730</v>
      </c>
      <c r="M58" s="121">
        <v>191</v>
      </c>
      <c r="N58" s="121">
        <v>273</v>
      </c>
      <c r="O58">
        <f t="shared" si="2"/>
        <v>446</v>
      </c>
      <c r="P58" t="s">
        <v>152</v>
      </c>
      <c r="Q58" s="123">
        <v>13239</v>
      </c>
      <c r="S58" s="124"/>
    </row>
    <row r="59" spans="1:19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5592</v>
      </c>
      <c r="G59">
        <v>234</v>
      </c>
      <c r="H59">
        <v>225</v>
      </c>
      <c r="I59">
        <v>7460</v>
      </c>
      <c r="J59">
        <f t="shared" si="1"/>
        <v>-309</v>
      </c>
      <c r="K59" t="s">
        <v>222</v>
      </c>
      <c r="L59" s="121">
        <v>7908</v>
      </c>
      <c r="M59" s="121">
        <v>128</v>
      </c>
      <c r="N59" s="121">
        <v>419</v>
      </c>
      <c r="O59">
        <f t="shared" si="2"/>
        <v>309</v>
      </c>
      <c r="P59" t="s">
        <v>153</v>
      </c>
      <c r="Q59" s="123">
        <v>11074</v>
      </c>
      <c r="S59" s="124"/>
    </row>
    <row r="60" spans="1:19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6803</v>
      </c>
      <c r="G60">
        <v>279</v>
      </c>
      <c r="H60">
        <v>229</v>
      </c>
      <c r="I60">
        <v>12582</v>
      </c>
      <c r="J60">
        <f t="shared" si="1"/>
        <v>-247</v>
      </c>
      <c r="K60" t="s">
        <v>223</v>
      </c>
      <c r="L60" s="121">
        <v>5467</v>
      </c>
      <c r="M60" s="121">
        <v>22</v>
      </c>
      <c r="N60" s="121">
        <v>430</v>
      </c>
      <c r="O60">
        <f t="shared" si="2"/>
        <v>247</v>
      </c>
      <c r="P60" t="s">
        <v>154</v>
      </c>
      <c r="Q60" s="123">
        <v>7230</v>
      </c>
      <c r="S60" s="124"/>
    </row>
    <row r="61" spans="1:19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20241</v>
      </c>
      <c r="G61">
        <v>491</v>
      </c>
      <c r="H61">
        <v>523</v>
      </c>
      <c r="I61">
        <v>25204</v>
      </c>
      <c r="J61">
        <f t="shared" si="1"/>
        <v>-296</v>
      </c>
      <c r="K61" t="s">
        <v>224</v>
      </c>
      <c r="L61" s="121">
        <v>14090</v>
      </c>
      <c r="M61" s="121">
        <v>324</v>
      </c>
      <c r="N61" s="121">
        <v>637</v>
      </c>
      <c r="O61">
        <f t="shared" si="2"/>
        <v>296</v>
      </c>
      <c r="P61" t="s">
        <v>155</v>
      </c>
      <c r="Q61" s="123">
        <v>17877</v>
      </c>
      <c r="S61" s="124"/>
    </row>
    <row r="62" spans="1:19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7730</v>
      </c>
      <c r="G62">
        <v>191</v>
      </c>
      <c r="H62">
        <v>273</v>
      </c>
      <c r="I62">
        <v>13239</v>
      </c>
      <c r="J62">
        <f t="shared" si="1"/>
        <v>-92</v>
      </c>
      <c r="K62" t="s">
        <v>225</v>
      </c>
      <c r="L62" s="121">
        <v>7894</v>
      </c>
      <c r="M62" s="121">
        <v>49</v>
      </c>
      <c r="N62" s="121">
        <v>1039</v>
      </c>
      <c r="O62">
        <f t="shared" si="2"/>
        <v>92</v>
      </c>
      <c r="P62" t="s">
        <v>156</v>
      </c>
      <c r="Q62" s="123">
        <v>13318</v>
      </c>
      <c r="S62" s="124"/>
    </row>
    <row r="63" spans="1:19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34662</v>
      </c>
      <c r="G63">
        <v>933</v>
      </c>
      <c r="H63">
        <v>1320</v>
      </c>
      <c r="I63">
        <v>56524</v>
      </c>
      <c r="J63">
        <f t="shared" si="1"/>
        <v>-756</v>
      </c>
      <c r="K63" t="s">
        <v>226</v>
      </c>
      <c r="L63" s="121">
        <v>151583</v>
      </c>
      <c r="M63" s="121">
        <v>4840</v>
      </c>
      <c r="N63" s="121">
        <v>27653</v>
      </c>
      <c r="O63">
        <f t="shared" si="2"/>
        <v>756</v>
      </c>
      <c r="P63" t="s">
        <v>157</v>
      </c>
      <c r="Q63" s="123">
        <v>257042</v>
      </c>
      <c r="S63" s="124"/>
    </row>
    <row r="64" spans="1:19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7810</v>
      </c>
      <c r="G64">
        <v>107</v>
      </c>
      <c r="H64">
        <v>203</v>
      </c>
      <c r="I64">
        <v>25542</v>
      </c>
      <c r="J64">
        <f t="shared" si="1"/>
        <v>-411</v>
      </c>
      <c r="K64" t="s">
        <v>227</v>
      </c>
      <c r="L64" s="121">
        <v>37256</v>
      </c>
      <c r="M64" s="121">
        <v>1005</v>
      </c>
      <c r="N64" s="121">
        <v>5609</v>
      </c>
      <c r="O64">
        <f t="shared" si="2"/>
        <v>411</v>
      </c>
      <c r="P64" t="s">
        <v>158</v>
      </c>
      <c r="Q64" s="123">
        <v>44565</v>
      </c>
      <c r="S64" s="124"/>
    </row>
    <row r="65" spans="1:19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10214</v>
      </c>
      <c r="G65">
        <v>236</v>
      </c>
      <c r="H65">
        <v>296</v>
      </c>
      <c r="I65">
        <v>12693</v>
      </c>
      <c r="J65">
        <f t="shared" si="1"/>
        <v>-264</v>
      </c>
      <c r="K65" t="s">
        <v>228</v>
      </c>
      <c r="L65" s="121">
        <v>8359</v>
      </c>
      <c r="M65" s="121">
        <v>50</v>
      </c>
      <c r="N65" s="121">
        <v>850</v>
      </c>
      <c r="O65">
        <f t="shared" si="2"/>
        <v>264</v>
      </c>
      <c r="P65" t="s">
        <v>159</v>
      </c>
      <c r="Q65" s="123">
        <v>10955</v>
      </c>
      <c r="S65" s="124"/>
    </row>
    <row r="66" spans="9:14" ht="15">
      <c r="I66" s="104"/>
      <c r="K66" t="s">
        <v>273</v>
      </c>
      <c r="L66">
        <v>1147350</v>
      </c>
      <c r="M66">
        <v>34100</v>
      </c>
      <c r="N66">
        <v>292214</v>
      </c>
    </row>
    <row r="68" spans="5:9" ht="15">
      <c r="E68" t="s">
        <v>249</v>
      </c>
      <c r="F68">
        <v>1131981</v>
      </c>
      <c r="G68">
        <v>19229</v>
      </c>
      <c r="H68">
        <v>249464</v>
      </c>
      <c r="I68" s="20">
        <f aca="true" t="shared" si="3" ref="I68:I74">SUM(F68:H68)</f>
        <v>1400674</v>
      </c>
    </row>
    <row r="69" spans="5:9" ht="15">
      <c r="E69" t="s">
        <v>250</v>
      </c>
      <c r="F69">
        <v>1131117</v>
      </c>
      <c r="G69">
        <v>10</v>
      </c>
      <c r="H69">
        <v>257900</v>
      </c>
      <c r="I69" s="20">
        <f t="shared" si="3"/>
        <v>1389027</v>
      </c>
    </row>
    <row r="70" spans="5:9" ht="15">
      <c r="E70" t="s">
        <v>235</v>
      </c>
      <c r="F70">
        <v>1130483</v>
      </c>
      <c r="G70">
        <v>35846</v>
      </c>
      <c r="H70">
        <v>256570</v>
      </c>
      <c r="I70" s="20">
        <f t="shared" si="3"/>
        <v>1422899</v>
      </c>
    </row>
    <row r="71" spans="5:9" ht="15">
      <c r="E71" t="s">
        <v>234</v>
      </c>
      <c r="F71">
        <v>1131820</v>
      </c>
      <c r="G71">
        <v>30110</v>
      </c>
      <c r="H71">
        <v>256271</v>
      </c>
      <c r="I71" s="20">
        <f t="shared" si="3"/>
        <v>1418201</v>
      </c>
    </row>
    <row r="72" spans="5:9" ht="15">
      <c r="E72" t="s">
        <v>236</v>
      </c>
      <c r="F72">
        <v>1136792</v>
      </c>
      <c r="G72">
        <v>30109</v>
      </c>
      <c r="H72">
        <v>246847</v>
      </c>
      <c r="I72" s="20">
        <f t="shared" si="3"/>
        <v>1413748</v>
      </c>
    </row>
    <row r="73" spans="5:9" ht="15">
      <c r="E73" t="s">
        <v>237</v>
      </c>
      <c r="F73">
        <v>1144218</v>
      </c>
      <c r="G73">
        <v>30150</v>
      </c>
      <c r="H73">
        <v>239323</v>
      </c>
      <c r="I73" s="20">
        <f t="shared" si="3"/>
        <v>1413691</v>
      </c>
    </row>
    <row r="74" spans="5:9" ht="15">
      <c r="E74" t="s">
        <v>238</v>
      </c>
      <c r="F74">
        <v>1144028</v>
      </c>
      <c r="G74">
        <v>35854</v>
      </c>
      <c r="H74">
        <v>244544</v>
      </c>
      <c r="I74" s="20">
        <f t="shared" si="3"/>
        <v>1424426</v>
      </c>
    </row>
    <row r="75" spans="5:9" ht="15">
      <c r="E75" t="s">
        <v>239</v>
      </c>
      <c r="F75">
        <v>1145197</v>
      </c>
      <c r="G75">
        <v>30137</v>
      </c>
      <c r="H75">
        <v>246334</v>
      </c>
      <c r="I75" s="20">
        <f>SUM(F75:H75)</f>
        <v>1421668</v>
      </c>
    </row>
    <row r="76" spans="5:9" ht="15">
      <c r="E76" t="s">
        <v>240</v>
      </c>
      <c r="F76">
        <v>1135567</v>
      </c>
      <c r="G76">
        <v>30134</v>
      </c>
      <c r="H76">
        <v>252874</v>
      </c>
      <c r="I76" s="20">
        <f aca="true" t="shared" si="4" ref="I76:I95">SUM(F76:H76)</f>
        <v>1418575</v>
      </c>
    </row>
    <row r="77" spans="5:9" ht="15">
      <c r="E77" t="s">
        <v>241</v>
      </c>
      <c r="F77">
        <v>1129987</v>
      </c>
      <c r="G77">
        <v>30358</v>
      </c>
      <c r="H77">
        <v>261279</v>
      </c>
      <c r="I77" s="20">
        <f t="shared" si="4"/>
        <v>1421624</v>
      </c>
    </row>
    <row r="78" spans="5:9" ht="15">
      <c r="E78" t="s">
        <v>242</v>
      </c>
      <c r="F78">
        <v>1131716</v>
      </c>
      <c r="G78">
        <v>30331</v>
      </c>
      <c r="H78">
        <v>263045</v>
      </c>
      <c r="I78" s="20">
        <f t="shared" si="4"/>
        <v>1425092</v>
      </c>
    </row>
    <row r="79" spans="5:9" ht="15">
      <c r="E79" t="s">
        <v>243</v>
      </c>
      <c r="F79">
        <v>1128153</v>
      </c>
      <c r="G79">
        <v>30390</v>
      </c>
      <c r="H79">
        <v>264131</v>
      </c>
      <c r="I79" s="20">
        <f t="shared" si="4"/>
        <v>1422674</v>
      </c>
    </row>
    <row r="80" spans="5:9" ht="15">
      <c r="E80" t="s">
        <v>244</v>
      </c>
      <c r="F80">
        <v>1125793</v>
      </c>
      <c r="G80">
        <v>30383</v>
      </c>
      <c r="H80">
        <v>265988</v>
      </c>
      <c r="I80" s="20">
        <f t="shared" si="4"/>
        <v>1422164</v>
      </c>
    </row>
    <row r="81" spans="5:9" ht="15">
      <c r="E81" t="s">
        <v>245</v>
      </c>
      <c r="F81">
        <v>1127015</v>
      </c>
      <c r="G81">
        <v>30368</v>
      </c>
      <c r="H81">
        <v>267727</v>
      </c>
      <c r="I81" s="20">
        <f t="shared" si="4"/>
        <v>1425110</v>
      </c>
    </row>
    <row r="82" spans="5:9" ht="15">
      <c r="E82" t="s">
        <v>246</v>
      </c>
      <c r="F82">
        <v>1137645</v>
      </c>
      <c r="G82">
        <v>30336</v>
      </c>
      <c r="H82">
        <v>258146</v>
      </c>
      <c r="I82" s="20">
        <f t="shared" si="4"/>
        <v>1426127</v>
      </c>
    </row>
    <row r="83" spans="5:9" ht="15">
      <c r="E83" t="s">
        <v>247</v>
      </c>
      <c r="F83">
        <v>1137123</v>
      </c>
      <c r="G83">
        <v>31128</v>
      </c>
      <c r="H83">
        <v>266149</v>
      </c>
      <c r="I83" s="20">
        <f t="shared" si="4"/>
        <v>1434400</v>
      </c>
    </row>
    <row r="84" spans="5:9" ht="15">
      <c r="E84" t="s">
        <v>236</v>
      </c>
      <c r="F84">
        <v>1141191</v>
      </c>
      <c r="G84">
        <v>31524</v>
      </c>
      <c r="H84">
        <v>259446</v>
      </c>
      <c r="I84" s="20">
        <f t="shared" si="4"/>
        <v>1432161</v>
      </c>
    </row>
    <row r="85" spans="5:9" ht="15">
      <c r="E85" t="s">
        <v>237</v>
      </c>
      <c r="F85">
        <v>1136071</v>
      </c>
      <c r="G85">
        <v>24361</v>
      </c>
      <c r="H85">
        <v>260970</v>
      </c>
      <c r="I85" s="20">
        <f t="shared" si="4"/>
        <v>1421402</v>
      </c>
    </row>
    <row r="86" spans="5:9" ht="15">
      <c r="E86" t="s">
        <v>238</v>
      </c>
      <c r="F86">
        <v>1136231</v>
      </c>
      <c r="G86">
        <v>23522</v>
      </c>
      <c r="H86">
        <v>261453</v>
      </c>
      <c r="I86" s="20">
        <f t="shared" si="4"/>
        <v>1421206</v>
      </c>
    </row>
    <row r="87" spans="5:9" ht="15">
      <c r="E87" t="s">
        <v>251</v>
      </c>
      <c r="F87">
        <v>1133241</v>
      </c>
      <c r="G87">
        <v>31949</v>
      </c>
      <c r="H87">
        <v>255131</v>
      </c>
      <c r="I87" s="20">
        <f t="shared" si="4"/>
        <v>1420321</v>
      </c>
    </row>
    <row r="88" spans="5:9" ht="15">
      <c r="E88" t="s">
        <v>252</v>
      </c>
      <c r="F88">
        <v>1130256</v>
      </c>
      <c r="G88">
        <v>31127</v>
      </c>
      <c r="H88">
        <v>258191</v>
      </c>
      <c r="I88" s="20">
        <f t="shared" si="4"/>
        <v>1419574</v>
      </c>
    </row>
    <row r="89" spans="5:9" ht="15">
      <c r="E89" t="s">
        <v>253</v>
      </c>
      <c r="F89">
        <v>1128487</v>
      </c>
      <c r="G89">
        <v>30371</v>
      </c>
      <c r="H89">
        <v>262657</v>
      </c>
      <c r="I89" s="20">
        <f t="shared" si="4"/>
        <v>1421515</v>
      </c>
    </row>
    <row r="90" spans="5:9" ht="15">
      <c r="E90" t="s">
        <v>254</v>
      </c>
      <c r="F90">
        <v>1119638</v>
      </c>
      <c r="G90">
        <v>30449</v>
      </c>
      <c r="H90">
        <v>266199</v>
      </c>
      <c r="I90" s="20">
        <f t="shared" si="4"/>
        <v>1416286</v>
      </c>
    </row>
    <row r="91" spans="5:9" ht="15">
      <c r="E91" t="s">
        <v>255</v>
      </c>
      <c r="F91">
        <v>1119248</v>
      </c>
      <c r="G91">
        <v>30170</v>
      </c>
      <c r="H91">
        <v>266508</v>
      </c>
      <c r="I91" s="20">
        <f t="shared" si="4"/>
        <v>1415926</v>
      </c>
    </row>
    <row r="92" spans="5:9" ht="15">
      <c r="E92" t="s">
        <v>249</v>
      </c>
      <c r="F92">
        <v>1123759</v>
      </c>
      <c r="G92">
        <v>30151</v>
      </c>
      <c r="H92">
        <v>267785</v>
      </c>
      <c r="I92" s="20">
        <f t="shared" si="4"/>
        <v>1421695</v>
      </c>
    </row>
    <row r="93" spans="5:9" ht="15">
      <c r="E93" t="s">
        <v>250</v>
      </c>
      <c r="F93">
        <v>1121109</v>
      </c>
      <c r="G93">
        <v>30663</v>
      </c>
      <c r="H93">
        <v>270446</v>
      </c>
      <c r="I93" s="20">
        <f t="shared" si="4"/>
        <v>1422218</v>
      </c>
    </row>
    <row r="94" spans="5:9" ht="15">
      <c r="E94" t="s">
        <v>235</v>
      </c>
      <c r="F94">
        <v>1127901</v>
      </c>
      <c r="G94">
        <v>30649</v>
      </c>
      <c r="H94">
        <v>270175</v>
      </c>
      <c r="I94" s="20">
        <f t="shared" si="4"/>
        <v>1428725</v>
      </c>
    </row>
    <row r="95" spans="5:9" ht="15">
      <c r="E95" t="s">
        <v>256</v>
      </c>
      <c r="F95">
        <v>1133207</v>
      </c>
      <c r="G95">
        <v>30645</v>
      </c>
      <c r="H95">
        <v>271022</v>
      </c>
      <c r="I95" s="20">
        <f t="shared" si="4"/>
        <v>1434874</v>
      </c>
    </row>
    <row r="96" spans="4:9" ht="15">
      <c r="D96">
        <v>2017</v>
      </c>
      <c r="E96" t="s">
        <v>257</v>
      </c>
      <c r="F96">
        <v>1134870</v>
      </c>
      <c r="G96">
        <v>30816</v>
      </c>
      <c r="H96">
        <v>267514</v>
      </c>
      <c r="I96" s="20">
        <f aca="true" t="shared" si="5" ref="I96:I131">SUM(F96:H96)</f>
        <v>1433200</v>
      </c>
    </row>
    <row r="97" spans="4:9" ht="15">
      <c r="D97">
        <v>2017</v>
      </c>
      <c r="E97" t="s">
        <v>237</v>
      </c>
      <c r="F97">
        <v>1134867</v>
      </c>
      <c r="G97">
        <v>30859</v>
      </c>
      <c r="H97">
        <v>264558</v>
      </c>
      <c r="I97" s="20">
        <f t="shared" si="5"/>
        <v>1430284</v>
      </c>
    </row>
    <row r="98" spans="4:9" ht="15">
      <c r="D98">
        <v>2017</v>
      </c>
      <c r="E98" t="s">
        <v>238</v>
      </c>
      <c r="F98">
        <v>1137883</v>
      </c>
      <c r="G98">
        <v>31033</v>
      </c>
      <c r="H98">
        <v>262746</v>
      </c>
      <c r="I98" s="20">
        <f t="shared" si="5"/>
        <v>1431662</v>
      </c>
    </row>
    <row r="99" spans="4:9" ht="15">
      <c r="D99">
        <v>2017</v>
      </c>
      <c r="E99" t="s">
        <v>251</v>
      </c>
      <c r="F99">
        <v>1135472</v>
      </c>
      <c r="G99">
        <v>31027</v>
      </c>
      <c r="H99">
        <v>259026</v>
      </c>
      <c r="I99" s="20">
        <f t="shared" si="5"/>
        <v>1425525</v>
      </c>
    </row>
    <row r="100" spans="4:9" ht="15">
      <c r="D100">
        <v>2017</v>
      </c>
      <c r="E100" t="s">
        <v>252</v>
      </c>
      <c r="F100">
        <v>1138366</v>
      </c>
      <c r="G100">
        <v>31192</v>
      </c>
      <c r="H100">
        <v>259383</v>
      </c>
      <c r="I100" s="20">
        <f t="shared" si="5"/>
        <v>1428941</v>
      </c>
    </row>
    <row r="101" spans="4:9" ht="15">
      <c r="D101">
        <v>2017</v>
      </c>
      <c r="E101" t="s">
        <v>253</v>
      </c>
      <c r="F101">
        <v>1136670</v>
      </c>
      <c r="G101">
        <v>31186</v>
      </c>
      <c r="H101">
        <v>260969</v>
      </c>
      <c r="I101" s="20">
        <f t="shared" si="5"/>
        <v>1428825</v>
      </c>
    </row>
    <row r="102" spans="4:9" ht="15">
      <c r="D102">
        <v>2017</v>
      </c>
      <c r="E102" t="s">
        <v>254</v>
      </c>
      <c r="F102">
        <v>1139973</v>
      </c>
      <c r="G102">
        <v>31641</v>
      </c>
      <c r="H102">
        <v>259958</v>
      </c>
      <c r="I102" s="20">
        <f t="shared" si="5"/>
        <v>1431572</v>
      </c>
    </row>
    <row r="103" spans="4:9" ht="15">
      <c r="D103">
        <v>2017</v>
      </c>
      <c r="E103" t="s">
        <v>255</v>
      </c>
      <c r="F103">
        <v>1138638</v>
      </c>
      <c r="G103">
        <v>31739</v>
      </c>
      <c r="H103">
        <v>260285</v>
      </c>
      <c r="I103" s="20">
        <f t="shared" si="5"/>
        <v>1430662</v>
      </c>
    </row>
    <row r="104" spans="4:9" ht="15">
      <c r="D104">
        <v>2017</v>
      </c>
      <c r="E104" t="s">
        <v>249</v>
      </c>
      <c r="F104">
        <v>1140555</v>
      </c>
      <c r="G104">
        <v>31810</v>
      </c>
      <c r="H104">
        <v>259881</v>
      </c>
      <c r="I104" s="20">
        <f t="shared" si="5"/>
        <v>1432246</v>
      </c>
    </row>
    <row r="105" spans="4:9" ht="15">
      <c r="D105">
        <v>2017</v>
      </c>
      <c r="E105" t="s">
        <v>250</v>
      </c>
      <c r="F105">
        <v>1143728</v>
      </c>
      <c r="G105">
        <v>31831</v>
      </c>
      <c r="H105">
        <v>259287</v>
      </c>
      <c r="I105" s="20">
        <f t="shared" si="5"/>
        <v>1434846</v>
      </c>
    </row>
    <row r="106" spans="4:9" ht="15">
      <c r="D106">
        <v>2017</v>
      </c>
      <c r="E106" t="s">
        <v>235</v>
      </c>
      <c r="F106">
        <v>1142717</v>
      </c>
      <c r="G106">
        <v>31812</v>
      </c>
      <c r="H106">
        <v>259350</v>
      </c>
      <c r="I106" s="20">
        <f t="shared" si="5"/>
        <v>1433879</v>
      </c>
    </row>
    <row r="107" spans="4:9" ht="15">
      <c r="D107">
        <v>2017</v>
      </c>
      <c r="E107" t="s">
        <v>256</v>
      </c>
      <c r="F107">
        <v>1142453</v>
      </c>
      <c r="G107">
        <v>31786</v>
      </c>
      <c r="H107">
        <v>261913</v>
      </c>
      <c r="I107" s="20">
        <f t="shared" si="5"/>
        <v>1436152</v>
      </c>
    </row>
    <row r="108" spans="4:9" ht="15">
      <c r="D108">
        <v>2018</v>
      </c>
      <c r="E108" t="s">
        <v>257</v>
      </c>
      <c r="F108">
        <v>1144399</v>
      </c>
      <c r="G108">
        <v>31746</v>
      </c>
      <c r="H108">
        <v>257939</v>
      </c>
      <c r="I108" s="20">
        <f t="shared" si="5"/>
        <v>1434084</v>
      </c>
    </row>
    <row r="109" spans="4:9" ht="15">
      <c r="D109">
        <v>2018</v>
      </c>
      <c r="E109" t="s">
        <v>237</v>
      </c>
      <c r="F109">
        <v>1145481</v>
      </c>
      <c r="G109">
        <v>31897</v>
      </c>
      <c r="H109">
        <v>255838</v>
      </c>
      <c r="I109" s="20">
        <f t="shared" si="5"/>
        <v>1433216</v>
      </c>
    </row>
    <row r="110" spans="4:9" ht="15">
      <c r="D110">
        <v>2018</v>
      </c>
      <c r="E110" t="s">
        <v>238</v>
      </c>
      <c r="F110">
        <v>1143070</v>
      </c>
      <c r="G110">
        <v>31852</v>
      </c>
      <c r="H110">
        <v>261333</v>
      </c>
      <c r="I110" s="20">
        <f t="shared" si="5"/>
        <v>1436255</v>
      </c>
    </row>
    <row r="111" spans="4:9" ht="15">
      <c r="D111">
        <v>2018</v>
      </c>
      <c r="E111" t="s">
        <v>251</v>
      </c>
      <c r="F111">
        <v>1140963</v>
      </c>
      <c r="G111">
        <v>31789</v>
      </c>
      <c r="H111">
        <v>262774</v>
      </c>
      <c r="I111" s="20">
        <f t="shared" si="5"/>
        <v>1435526</v>
      </c>
    </row>
    <row r="112" spans="4:9" ht="15">
      <c r="D112">
        <v>2018</v>
      </c>
      <c r="E112" t="s">
        <v>252</v>
      </c>
      <c r="F112">
        <v>1138468</v>
      </c>
      <c r="G112">
        <v>31716</v>
      </c>
      <c r="H112">
        <v>263066</v>
      </c>
      <c r="I112" s="20">
        <f t="shared" si="5"/>
        <v>1433250</v>
      </c>
    </row>
    <row r="113" spans="4:9" ht="15">
      <c r="D113">
        <v>2018</v>
      </c>
      <c r="E113" t="s">
        <v>253</v>
      </c>
      <c r="F113">
        <v>1136863</v>
      </c>
      <c r="G113">
        <v>31674</v>
      </c>
      <c r="H113">
        <v>263572</v>
      </c>
      <c r="I113" s="20">
        <f t="shared" si="5"/>
        <v>1432109</v>
      </c>
    </row>
    <row r="114" spans="4:9" ht="15">
      <c r="D114">
        <v>2018</v>
      </c>
      <c r="E114" t="s">
        <v>254</v>
      </c>
      <c r="F114">
        <v>1128775</v>
      </c>
      <c r="G114">
        <v>31626</v>
      </c>
      <c r="H114">
        <v>261592</v>
      </c>
      <c r="I114" s="20">
        <f t="shared" si="5"/>
        <v>1421993</v>
      </c>
    </row>
    <row r="115" spans="4:9" ht="15">
      <c r="D115">
        <v>2018</v>
      </c>
      <c r="E115" t="s">
        <v>255</v>
      </c>
      <c r="F115">
        <v>1126895</v>
      </c>
      <c r="G115">
        <v>31815</v>
      </c>
      <c r="H115">
        <v>264077</v>
      </c>
      <c r="I115" s="20">
        <f t="shared" si="5"/>
        <v>1422787</v>
      </c>
    </row>
    <row r="116" spans="4:9" ht="15">
      <c r="D116">
        <v>2018</v>
      </c>
      <c r="E116" t="s">
        <v>249</v>
      </c>
      <c r="F116">
        <v>1128597</v>
      </c>
      <c r="G116">
        <v>31928</v>
      </c>
      <c r="H116">
        <v>264723</v>
      </c>
      <c r="I116" s="20">
        <f t="shared" si="5"/>
        <v>1425248</v>
      </c>
    </row>
    <row r="117" spans="4:9" ht="15">
      <c r="D117">
        <v>2018</v>
      </c>
      <c r="E117" t="s">
        <v>250</v>
      </c>
      <c r="F117">
        <v>1127797</v>
      </c>
      <c r="G117">
        <v>31921</v>
      </c>
      <c r="H117">
        <v>265898</v>
      </c>
      <c r="I117" s="20">
        <f t="shared" si="5"/>
        <v>1425616</v>
      </c>
    </row>
    <row r="118" spans="4:9" ht="15">
      <c r="D118">
        <v>2018</v>
      </c>
      <c r="E118" t="s">
        <v>235</v>
      </c>
      <c r="F118">
        <v>1127998</v>
      </c>
      <c r="G118">
        <v>31928</v>
      </c>
      <c r="H118">
        <v>265737</v>
      </c>
      <c r="I118" s="20">
        <f t="shared" si="5"/>
        <v>1425663</v>
      </c>
    </row>
    <row r="119" spans="4:9" ht="15">
      <c r="D119">
        <v>2018</v>
      </c>
      <c r="E119" t="s">
        <v>234</v>
      </c>
      <c r="F119">
        <v>1127850</v>
      </c>
      <c r="G119">
        <v>31881</v>
      </c>
      <c r="H119">
        <v>263538</v>
      </c>
      <c r="I119" s="20">
        <f t="shared" si="5"/>
        <v>1423269</v>
      </c>
    </row>
    <row r="120" spans="4:9" ht="15">
      <c r="D120">
        <v>2019</v>
      </c>
      <c r="E120" t="s">
        <v>258</v>
      </c>
      <c r="F120">
        <v>1130826</v>
      </c>
      <c r="G120">
        <v>31833</v>
      </c>
      <c r="H120">
        <v>254624</v>
      </c>
      <c r="I120" s="20">
        <f t="shared" si="5"/>
        <v>1417283</v>
      </c>
    </row>
    <row r="121" spans="4:9" ht="15">
      <c r="D121">
        <v>2019</v>
      </c>
      <c r="E121" t="s">
        <v>259</v>
      </c>
      <c r="F121">
        <v>1129635</v>
      </c>
      <c r="G121">
        <v>31932</v>
      </c>
      <c r="H121">
        <v>255320</v>
      </c>
      <c r="I121" s="20">
        <f t="shared" si="5"/>
        <v>1416887</v>
      </c>
    </row>
    <row r="122" spans="4:9" ht="15">
      <c r="D122">
        <v>2019</v>
      </c>
      <c r="E122" t="s">
        <v>260</v>
      </c>
      <c r="F122">
        <v>1128168</v>
      </c>
      <c r="G122">
        <v>31603</v>
      </c>
      <c r="H122">
        <v>258337</v>
      </c>
      <c r="I122" s="20">
        <f t="shared" si="5"/>
        <v>1418108</v>
      </c>
    </row>
    <row r="123" spans="4:9" ht="15">
      <c r="D123">
        <v>2019</v>
      </c>
      <c r="E123" t="s">
        <v>239</v>
      </c>
      <c r="F123">
        <v>1127079</v>
      </c>
      <c r="G123">
        <v>31535</v>
      </c>
      <c r="H123">
        <v>258018</v>
      </c>
      <c r="I123" s="20">
        <f t="shared" si="5"/>
        <v>1416632</v>
      </c>
    </row>
    <row r="124" spans="4:9" ht="15">
      <c r="D124">
        <v>2019</v>
      </c>
      <c r="E124" t="s">
        <v>240</v>
      </c>
      <c r="F124">
        <v>1128135</v>
      </c>
      <c r="G124">
        <v>31445</v>
      </c>
      <c r="H124">
        <v>258610</v>
      </c>
      <c r="I124" s="20">
        <f t="shared" si="5"/>
        <v>1418190</v>
      </c>
    </row>
    <row r="125" spans="4:9" ht="15">
      <c r="D125">
        <v>2019</v>
      </c>
      <c r="E125" t="s">
        <v>241</v>
      </c>
      <c r="F125">
        <v>1128118</v>
      </c>
      <c r="G125">
        <v>31387</v>
      </c>
      <c r="H125">
        <v>259971</v>
      </c>
      <c r="I125" s="20">
        <f t="shared" si="5"/>
        <v>1419476</v>
      </c>
    </row>
    <row r="126" spans="4:9" ht="15">
      <c r="D126">
        <v>2019</v>
      </c>
      <c r="E126" t="s">
        <v>242</v>
      </c>
      <c r="F126">
        <v>1127650</v>
      </c>
      <c r="G126">
        <v>30924</v>
      </c>
      <c r="H126">
        <v>261687</v>
      </c>
      <c r="I126" s="20">
        <f t="shared" si="5"/>
        <v>1420261</v>
      </c>
    </row>
    <row r="127" spans="4:9" ht="15">
      <c r="D127">
        <v>2019</v>
      </c>
      <c r="F127">
        <v>1128405</v>
      </c>
      <c r="G127">
        <v>30924</v>
      </c>
      <c r="H127">
        <v>260855</v>
      </c>
      <c r="I127" s="20">
        <f t="shared" si="5"/>
        <v>1420184</v>
      </c>
    </row>
    <row r="128" spans="4:9" ht="15">
      <c r="D128">
        <v>2019</v>
      </c>
      <c r="I128" s="20">
        <f t="shared" si="5"/>
        <v>0</v>
      </c>
    </row>
    <row r="129" spans="4:9" ht="15">
      <c r="D129">
        <v>2019</v>
      </c>
      <c r="I129" s="20">
        <f t="shared" si="5"/>
        <v>0</v>
      </c>
    </row>
    <row r="130" spans="4:9" ht="15">
      <c r="D130">
        <v>2019</v>
      </c>
      <c r="I130" s="20">
        <f t="shared" si="5"/>
        <v>0</v>
      </c>
    </row>
    <row r="131" spans="4:9" ht="15">
      <c r="D131">
        <v>2019</v>
      </c>
      <c r="I131" s="20">
        <f t="shared" si="5"/>
        <v>0</v>
      </c>
    </row>
  </sheetData>
  <sheetProtection/>
  <autoFilter ref="A1:I66">
    <sortState ref="A2:I131">
      <sortCondition sortBy="value" ref="A2:A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2021-10-19T13:34:11Z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