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<sst xmlns="http://schemas.openxmlformats.org/spreadsheetml/2006/main" count="756" uniqueCount="255">
  <si>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</si>
  <si>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</si>
  <si>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</si>
  <si>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</si>
  <si>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</si>
  <si>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</si>
  <si>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</si>
  <si>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</si>
  <si>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</si>
  <si>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</si>
  <si>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</si>
  <si>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</si>
  <si>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</si>
  <si>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</si>
  <si>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</si>
  <si>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</si>
  <si>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</si>
  <si>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</si>
  <si>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</si>
  <si>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</si>
  <si>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</si>
  <si>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</si>
  <si>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</si>
  <si>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</si>
  <si>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</si>
  <si>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</si>
  <si>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</si>
  <si>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</si>
  <si>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</si>
  <si>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</si>
  <si>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</si>
  <si>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</si>
  <si>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</si>
  <si>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</si>
  <si>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</si>
  <si>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</si>
  <si>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</si>
  <si>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</si>
  <si>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</si>
  <si>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</si>
  <si>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</si>
  <si>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</si>
  <si>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</si>
  <si>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</si>
  <si>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</si>
  <si>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</si>
  <si>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</si>
  <si>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</si>
  <si>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</si>
  <si>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</si>
  <si>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</si>
  <si>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</si>
  <si>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</si>
  <si>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</si>
  <si>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</si>
  <si>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</si>
  <si>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</si>
  <si>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</si>
  <si>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</si>
  <si>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</si>
  <si>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</si>
  <si>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</si>
  <si>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</si>
  <si>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</si>
  <si>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</si>
  <si>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</si>
  <si>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</si>
  <si>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</si>
  <si>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</si>
  <si>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</si>
  <si>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</si>
  <si>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</si>
  <si>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</si>
  <si>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</si>
  <si>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</si>
  <si>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</si>
  <si>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</si>
  <si>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</si>
  <si>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</si>
  <si>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</si>
  <si>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</si>
  <si>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</si>
  <si>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</si>
  <si>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</si>
  <si>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</si>
  <si>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</si>
  <si>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</si>
  <si>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</si>
  <si>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</si>
  <si>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</si>
  <si>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</si>
  <si>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</si>
  <si>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</si>
  <si>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</si>
  <si>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</si>
  <si>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</si>
  <si>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</si>
  <si>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</si>
  <si>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</si>
  <si>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</si>
  <si>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</si>
  <si>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</si>
  <si>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</si>
  <si>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</si>
  <si>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</si>
  <si>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</si>
  <si>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</si>
  <si>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</si>
  <si>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</si>
  <si>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</si>
  <si>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</si>
  <si>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</si>
  <si>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</si>
  <si>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</si>
  <si>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</si>
  <si>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</si>
  <si>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</si>
  <si>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</si>
  <si>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</si>
  <si>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</si>
  <si>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</si>
  <si>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</si>
  <si>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</si>
  <si>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</si>
  <si>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</si>
  <si>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</si>
  <si>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</si>
  <si>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</si>
  <si>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</si>
  <si>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</si>
  <si>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</si>
  <si>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</si>
  <si>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</si>
  <si>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</si>
  <si>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</si>
  <si>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</si>
  <si>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</si>
  <si>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</si>
  <si>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</si>
  <si>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</si>
  <si>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</si>
  <si>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</si>
  <si>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</si>
  <si>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</si>
  <si>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</si>
  <si>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</si>
  <si>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</si>
  <si>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</si>
  <si>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</si>
  <si>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</si>
  <si>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</si>
  <si>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</si>
  <si>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</si>
  <si>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</si>
  <si>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</si>
  <si>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</si>
  <si>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</si>
  <si>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</si>
  <si>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</si>
  <si>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</si>
  <si>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</si>
  <si>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</si>
  <si>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</si>
  <si>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</si>
  <si>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</si>
  <si>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</si>
  <si>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</si>
  <si>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</si>
  <si>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</si>
  <si>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</si>
  <si>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</si>
  <si>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</si>
  <si>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</si>
  <si>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</si>
  <si>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</si>
  <si>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</si>
  <si>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</si>
  <si>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</si>
  <si>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</si>
  <si>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</si>
  <si>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</si>
  <si>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</si>
  <si>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</si>
  <si>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</si>
  <si>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</si>
  <si>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</si>
  <si>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</si>
  <si>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</si>
  <si>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</si>
  <si>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</si>
  <si>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</si>
  <si>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</si>
  <si>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</si>
  <si>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</si>
  <si>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</si>
  <si>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</si>
  <si>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</si>
  <si>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</si>
  <si>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</si>
  <si>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</si>
  <si>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</si>
  <si>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</si>
  <si>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</si>
  <si>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</si>
  <si>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</si>
  <si>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</si>
  <si>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</si>
  <si>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</si>
  <si>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</si>
  <si>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</si>
  <si>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</si>
  <si>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</si>
  <si>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</si>
  <si>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</si>
  <si>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</si>
  <si>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</si>
  <si>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</si>
  <si>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</si>
  <si>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</si>
  <si>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</si>
  <si>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</si>
  <si>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</si>
  <si>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</si>
  <si>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</si>
  <si>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</si>
  <si>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</si>
  <si>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</si>
  <si>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</si>
  <si>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</si>
  <si>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</si>
  <si>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</si>
  <si>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</si>
  <si>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</si>
  <si>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</si>
  <si>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</si>
  <si>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</si>
  <si>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DPMP</t>
  </si>
  <si>
    <t>MPIO</t>
  </si>
  <si>
    <t>PROM REGION ASEGURADA 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</si>
  <si>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</si>
  <si>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</si>
  <si>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</si>
  <si>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</si>
  <si>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</si>
  <si>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</si>
  <si>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Dic2023</t>
  </si>
  <si>
    <t>CONTRIB Dic2023</t>
  </si>
  <si>
    <t>EXCEPCION Dic2023</t>
  </si>
  <si>
    <t>ASEGURADA 2024</t>
  </si>
  <si>
    <t>Porcentaje Aseguramiento 2024</t>
  </si>
  <si>
    <t>SumaDeAfiliados</t>
  </si>
  <si>
    <t>DANE Ajuste MSPS 2024</t>
  </si>
  <si>
    <t>REG SUBS Jun2024</t>
  </si>
  <si>
    <t>CONTRIB Jun2024</t>
  </si>
  <si>
    <t>EXCEPCION Jun2024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</si>
</sst>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251</v>
      </c>
      <c r="G2" s="71" t="s">
        <v>239</v>
      </c>
      <c r="H2" s="72" t="s">
        <v>160</v>
      </c>
      <c r="I2" s="73" t="s">
        <v>252</v>
      </c>
      <c r="J2" s="73" t="s">
        <v>245</v>
      </c>
      <c r="K2" s="70" t="s">
        <v>160</v>
      </c>
      <c r="L2" s="71" t="s">
        <v>253</v>
      </c>
      <c r="M2" s="30" t="s">
        <v>246</v>
      </c>
      <c r="N2" s="72" t="s">
        <v>160</v>
      </c>
      <c r="O2" s="73" t="s">
        <v>254</v>
      </c>
      <c r="P2" s="73" t="s">
        <v>247</v>
      </c>
      <c r="Q2" s="70" t="s">
        <v>160</v>
      </c>
      <c r="R2" s="71" t="s">
        <v>248</v>
      </c>
      <c r="S2" s="30" t="s">
        <v>240</v>
      </c>
      <c r="T2" s="72" t="s">
        <v>160</v>
      </c>
      <c r="U2" s="73" t="s">
        <v>249</v>
      </c>
      <c r="V2" s="30" t="s">
        <v>241</v>
      </c>
      <c r="W2" s="70" t="s">
        <v>160</v>
      </c>
      <c r="X2" s="74" t="s">
        <v>242</v>
      </c>
      <c r="Y2" s="74" t="s">
        <v>238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5814.333333333</v>
      </c>
      <c r="G3" s="4">
        <v>5565.499798</v>
      </c>
      <c r="H3" s="79">
        <f>(F3/G3)-1</f>
        <v>0.044710007072935376</v>
      </c>
      <c r="I3" s="80">
        <v>4801</v>
      </c>
      <c r="J3" s="4">
        <v>4896</v>
      </c>
      <c r="K3" s="81">
        <f>(I3/J3)-1</f>
        <v>-0.019403594771241872</v>
      </c>
      <c r="L3" s="78">
        <v>285</v>
      </c>
      <c r="M3" s="4">
        <v>198</v>
      </c>
      <c r="N3" s="79">
        <f>(L3/M3)-1</f>
        <v>0.43939393939393945</v>
      </c>
      <c r="O3" s="82">
        <v>79</v>
      </c>
      <c r="P3" s="5">
        <v>83</v>
      </c>
      <c r="Q3" s="81">
        <f aca="true" t="shared" si="0" ref="Q3:Q8">(O3/P3)-1</f>
        <v>-0.048192771084337394</v>
      </c>
      <c r="R3" s="83">
        <f aca="true" t="shared" si="1" ref="R3:S34">I3+L3+O3</f>
        <v>5165</v>
      </c>
      <c r="S3" s="83">
        <f t="shared" si="1"/>
        <v>5177</v>
      </c>
      <c r="T3" s="79">
        <f>(R3/S3)-1</f>
        <v>-0.0023179447556499477</v>
      </c>
      <c r="U3" s="84">
        <f>IF((R3/F3)&gt;1,1,R3/F3)</f>
        <v>0.8883219629651372</v>
      </c>
      <c r="V3" s="23">
        <v>0.9264123785534365</v>
      </c>
      <c r="W3" s="81">
        <f>(U3/V3)-1</f>
        <v>-0.0411160477451481</v>
      </c>
      <c r="X3" s="104">
        <f>SUM(U3:U5)/3</f>
        <v>0.8951029564815028</v>
      </c>
      <c r="Y3" s="105">
        <f>SUM(V3:V5)/3</f>
        <v>0.8991583266775933</v>
      </c>
      <c r="Z3" s="106">
        <f>(X3/Y3)-1</f>
        <v>-0.00451018477588383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30103.5</v>
      </c>
      <c r="G4" s="9">
        <v>27815.49511</v>
      </c>
      <c r="H4" s="33">
        <f aca="true" t="shared" si="2" ref="H4:H66">(F4/G4)-1</f>
        <v>0.08225648621215575</v>
      </c>
      <c r="I4" s="35">
        <v>25012</v>
      </c>
      <c r="J4" s="9">
        <v>26204</v>
      </c>
      <c r="K4" s="51">
        <f aca="true" t="shared" si="3" ref="K4:K66">(I4/J4)-1</f>
        <v>-0.04548923828423146</v>
      </c>
      <c r="L4" s="48">
        <v>1791</v>
      </c>
      <c r="M4" s="9">
        <v>1855</v>
      </c>
      <c r="N4" s="33">
        <f aca="true" t="shared" si="4" ref="N4:N66">(L4/M4)-1</f>
        <v>-0.0345013477088949</v>
      </c>
      <c r="O4" s="54">
        <v>599</v>
      </c>
      <c r="P4" s="10">
        <v>605</v>
      </c>
      <c r="Q4" s="51">
        <f t="shared" si="0"/>
        <v>-0.00991735537190086</v>
      </c>
      <c r="R4" s="59">
        <f t="shared" si="1"/>
        <v>27402</v>
      </c>
      <c r="S4" s="10">
        <f t="shared" si="1"/>
        <v>28664</v>
      </c>
      <c r="T4" s="33">
        <f>(R4/S4)-1</f>
        <v>-0.044027351381523916</v>
      </c>
      <c r="U4" s="57">
        <f>IF((R4/F4)&gt;1,1,R4/F4)</f>
        <v>0.9102596043649409</v>
      </c>
      <c r="V4" s="22">
        <v>1</v>
      </c>
      <c r="W4" s="51">
        <f aca="true" t="shared" si="5" ref="W4:W66">(U4/V4)-1</f>
        <v>-0.08974039563505909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11342.833333333</v>
      </c>
      <c r="G5" s="14">
        <v>11099</v>
      </c>
      <c r="H5" s="34">
        <f t="shared" si="2"/>
        <v>0.02196894615127487</v>
      </c>
      <c r="I5" s="36">
        <v>9486</v>
      </c>
      <c r="J5" s="14">
        <v>8311</v>
      </c>
      <c r="K5" s="52">
        <f t="shared" si="3"/>
        <v>0.14137889543977855</v>
      </c>
      <c r="L5" s="49">
        <v>435</v>
      </c>
      <c r="M5" s="14">
        <v>331</v>
      </c>
      <c r="N5" s="34">
        <f t="shared" si="4"/>
        <v>0.3141993957703928</v>
      </c>
      <c r="O5" s="55">
        <v>137</v>
      </c>
      <c r="P5" s="15">
        <v>139</v>
      </c>
      <c r="Q5" s="52">
        <f t="shared" si="0"/>
        <v>-0.014388489208633115</v>
      </c>
      <c r="R5" s="60">
        <f t="shared" si="1"/>
        <v>10058</v>
      </c>
      <c r="S5" s="15">
        <f t="shared" si="1"/>
        <v>8781</v>
      </c>
      <c r="T5" s="34">
        <f aca="true" t="shared" si="6" ref="T5:T68">(R5/S5)-1</f>
        <v>0.14542762783282082</v>
      </c>
      <c r="U5" s="58">
        <f aca="true" t="shared" si="7" ref="U5:U66">IF((R5/F5)&gt;1,1,R5/F5)</f>
        <v>0.8867273021144302</v>
      </c>
      <c r="V5" s="24">
        <v>0.7710626014793434</v>
      </c>
      <c r="W5" s="52">
        <f t="shared" si="5"/>
        <v>0.15000688713623922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413042.5</v>
      </c>
      <c r="G6" s="4">
        <v>393835.8355</v>
      </c>
      <c r="H6" s="79">
        <f t="shared" si="2"/>
        <v>0.04876819925646414</v>
      </c>
      <c r="I6" s="80">
        <v>241061</v>
      </c>
      <c r="J6" s="4">
        <v>239065</v>
      </c>
      <c r="K6" s="81">
        <f t="shared" si="3"/>
        <v>0.008349193733921734</v>
      </c>
      <c r="L6" s="78">
        <v>174467</v>
      </c>
      <c r="M6" s="4">
        <v>177024</v>
      </c>
      <c r="N6" s="79">
        <f t="shared" si="4"/>
        <v>-0.014444369125090395</v>
      </c>
      <c r="O6" s="82">
        <v>14289</v>
      </c>
      <c r="P6" s="5">
        <v>14456</v>
      </c>
      <c r="Q6" s="81">
        <f t="shared" si="0"/>
        <v>-0.011552296624239067</v>
      </c>
      <c r="R6" s="83">
        <f t="shared" si="1"/>
        <v>429817</v>
      </c>
      <c r="S6" s="5">
        <f t="shared" si="1"/>
        <v>430545</v>
      </c>
      <c r="T6" s="79">
        <f t="shared" si="6"/>
        <v>-0.0016908801635137083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0.7725122148021817</v>
      </c>
      <c r="Y6" s="105">
        <f>SUM(V6:V11)/6</f>
        <v>0.8049459050618385</v>
      </c>
      <c r="Z6" s="106">
        <f>(X6/Y6)-1</f>
        <v>-0.04029300609606201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15934.166666667</v>
      </c>
      <c r="G7" s="9">
        <v>15344.49641</v>
      </c>
      <c r="H7" s="33">
        <f t="shared" si="2"/>
        <v>0.03842877869114769</v>
      </c>
      <c r="I7" s="35">
        <v>9384</v>
      </c>
      <c r="J7" s="9">
        <v>9412</v>
      </c>
      <c r="K7" s="51">
        <f t="shared" si="3"/>
        <v>-0.002974925626859304</v>
      </c>
      <c r="L7" s="48">
        <v>1190</v>
      </c>
      <c r="M7" s="9">
        <v>1173</v>
      </c>
      <c r="N7" s="33">
        <f t="shared" si="4"/>
        <v>0.01449275362318847</v>
      </c>
      <c r="O7" s="54">
        <v>37</v>
      </c>
      <c r="P7" s="10">
        <v>35</v>
      </c>
      <c r="Q7" s="51">
        <f t="shared" si="0"/>
        <v>0.05714285714285716</v>
      </c>
      <c r="R7" s="59">
        <f t="shared" si="1"/>
        <v>10611</v>
      </c>
      <c r="S7" s="10">
        <f t="shared" si="1"/>
        <v>10620</v>
      </c>
      <c r="T7" s="33">
        <f t="shared" si="6"/>
        <v>-0.0008474576271186862</v>
      </c>
      <c r="U7" s="57">
        <f t="shared" si="7"/>
        <v>0.6659275142513327</v>
      </c>
      <c r="V7" s="22">
        <v>0.6935231130843562</v>
      </c>
      <c r="W7" s="51">
        <f t="shared" si="5"/>
        <v>-0.03979045299628958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10507.5</v>
      </c>
      <c r="G8" s="9">
        <v>9932.999799</v>
      </c>
      <c r="H8" s="33">
        <f t="shared" si="2"/>
        <v>0.05783753273183789</v>
      </c>
      <c r="I8" s="35">
        <v>7535</v>
      </c>
      <c r="J8" s="9">
        <v>7548</v>
      </c>
      <c r="K8" s="51">
        <f t="shared" si="3"/>
        <v>-0.0017223105458399335</v>
      </c>
      <c r="L8" s="48">
        <v>494</v>
      </c>
      <c r="M8" s="9">
        <v>532</v>
      </c>
      <c r="N8" s="33">
        <f t="shared" si="4"/>
        <v>-0.0714285714285714</v>
      </c>
      <c r="O8" s="54">
        <v>40</v>
      </c>
      <c r="P8" s="10">
        <v>41</v>
      </c>
      <c r="Q8" s="51">
        <f t="shared" si="0"/>
        <v>-0.024390243902439046</v>
      </c>
      <c r="R8" s="59">
        <f t="shared" si="1"/>
        <v>8069</v>
      </c>
      <c r="S8" s="10">
        <f t="shared" si="1"/>
        <v>8121</v>
      </c>
      <c r="T8" s="33">
        <f t="shared" si="6"/>
        <v>-0.006403152321142747</v>
      </c>
      <c r="U8" s="57">
        <f t="shared" si="7"/>
        <v>0.7679276707113967</v>
      </c>
      <c r="V8" s="22">
        <v>0.8257056451612903</v>
      </c>
      <c r="W8" s="51">
        <f t="shared" si="5"/>
        <v>-0.06997405769050724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4544.333333333</v>
      </c>
      <c r="G9" s="9">
        <v>4355.499971</v>
      </c>
      <c r="H9" s="33">
        <f t="shared" si="2"/>
        <v>0.04335515178287208</v>
      </c>
      <c r="I9" s="35">
        <v>3024</v>
      </c>
      <c r="J9" s="9">
        <v>2995</v>
      </c>
      <c r="K9" s="51">
        <f t="shared" si="3"/>
        <v>0.00968280467445748</v>
      </c>
      <c r="L9" s="48">
        <v>517</v>
      </c>
      <c r="M9" s="9">
        <v>513</v>
      </c>
      <c r="N9" s="33">
        <f t="shared" si="4"/>
        <v>0.007797270955165692</v>
      </c>
      <c r="O9" s="54">
        <v>5</v>
      </c>
      <c r="P9" s="10">
        <v>6</v>
      </c>
      <c r="Q9" s="51">
        <v>0</v>
      </c>
      <c r="R9" s="59">
        <f t="shared" si="1"/>
        <v>3546</v>
      </c>
      <c r="S9" s="10">
        <f t="shared" si="1"/>
        <v>3514</v>
      </c>
      <c r="T9" s="33">
        <f t="shared" si="6"/>
        <v>0.009106431417188476</v>
      </c>
      <c r="U9" s="57">
        <f t="shared" si="7"/>
        <v>0.7803124770777363</v>
      </c>
      <c r="V9" s="22">
        <v>0.7944827586206896</v>
      </c>
      <c r="W9" s="51">
        <f t="shared" si="5"/>
        <v>-0.01783585784486308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14144.666666667</v>
      </c>
      <c r="G10" s="9">
        <v>13350.99966</v>
      </c>
      <c r="H10" s="33">
        <f t="shared" si="2"/>
        <v>0.05944626072045023</v>
      </c>
      <c r="I10" s="35">
        <v>7869</v>
      </c>
      <c r="J10" s="9">
        <v>7906</v>
      </c>
      <c r="K10" s="51">
        <f t="shared" si="3"/>
        <v>-0.004679989881102964</v>
      </c>
      <c r="L10" s="48">
        <v>856</v>
      </c>
      <c r="M10" s="9">
        <v>855</v>
      </c>
      <c r="N10" s="33">
        <f t="shared" si="4"/>
        <v>0.0011695906432749315</v>
      </c>
      <c r="O10" s="54">
        <v>52</v>
      </c>
      <c r="P10" s="10">
        <v>54</v>
      </c>
      <c r="Q10" s="51">
        <f aca="true" t="shared" si="8" ref="Q10:Q29">(O10/P10)-1</f>
        <v>-0.03703703703703709</v>
      </c>
      <c r="R10" s="59">
        <f t="shared" si="1"/>
        <v>8777</v>
      </c>
      <c r="S10" s="10">
        <f t="shared" si="1"/>
        <v>8815</v>
      </c>
      <c r="T10" s="33">
        <f t="shared" si="6"/>
        <v>-0.004310833806012493</v>
      </c>
      <c r="U10" s="57">
        <f t="shared" si="7"/>
        <v>0.6205165669038831</v>
      </c>
      <c r="V10" s="22">
        <v>0.6645916147903698</v>
      </c>
      <c r="W10" s="51">
        <f t="shared" si="5"/>
        <v>-0.06631899486181314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11480.666666667</v>
      </c>
      <c r="G11" s="14">
        <v>10989.99545</v>
      </c>
      <c r="H11" s="34">
        <f t="shared" si="2"/>
        <v>0.044647080965533936</v>
      </c>
      <c r="I11" s="36">
        <v>8372</v>
      </c>
      <c r="J11" s="14">
        <v>8370</v>
      </c>
      <c r="K11" s="52">
        <f t="shared" si="3"/>
        <v>0.0002389486260454543</v>
      </c>
      <c r="L11" s="49">
        <v>748</v>
      </c>
      <c r="M11" s="14">
        <v>825</v>
      </c>
      <c r="N11" s="34">
        <f t="shared" si="4"/>
        <v>-0.09333333333333338</v>
      </c>
      <c r="O11" s="55">
        <v>69</v>
      </c>
      <c r="P11" s="15">
        <v>69</v>
      </c>
      <c r="Q11" s="52">
        <f t="shared" si="8"/>
        <v>0</v>
      </c>
      <c r="R11" s="60">
        <f t="shared" si="1"/>
        <v>9189</v>
      </c>
      <c r="S11" s="15">
        <f t="shared" si="1"/>
        <v>9264</v>
      </c>
      <c r="T11" s="34">
        <f t="shared" si="6"/>
        <v>-0.008095854922279822</v>
      </c>
      <c r="U11" s="58">
        <f t="shared" si="7"/>
        <v>0.8003890598687415</v>
      </c>
      <c r="V11" s="24">
        <v>0.8513722987143247</v>
      </c>
      <c r="W11" s="52">
        <f t="shared" si="5"/>
        <v>-0.059883600773215306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6182</v>
      </c>
      <c r="G12" s="41">
        <v>5780</v>
      </c>
      <c r="H12" s="44">
        <f t="shared" si="2"/>
        <v>0.06955017301038069</v>
      </c>
      <c r="I12" s="40">
        <v>7316</v>
      </c>
      <c r="J12" s="41">
        <v>7368</v>
      </c>
      <c r="K12" s="50">
        <f t="shared" si="3"/>
        <v>-0.007057546145494031</v>
      </c>
      <c r="L12" s="75">
        <v>262</v>
      </c>
      <c r="M12" s="41">
        <v>269</v>
      </c>
      <c r="N12" s="44">
        <f t="shared" si="4"/>
        <v>-0.026022304832713727</v>
      </c>
      <c r="O12" s="53">
        <v>127</v>
      </c>
      <c r="P12" s="42">
        <v>121</v>
      </c>
      <c r="Q12" s="50">
        <f t="shared" si="8"/>
        <v>0.04958677685950419</v>
      </c>
      <c r="R12" s="76">
        <f t="shared" si="1"/>
        <v>7705</v>
      </c>
      <c r="S12" s="42">
        <f t="shared" si="1"/>
        <v>7758</v>
      </c>
      <c r="T12" s="44">
        <f t="shared" si="6"/>
        <v>-0.006831657643722622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0.8608026473322778</v>
      </c>
      <c r="Y12" s="114">
        <f>SUM(V12:V16)/5</f>
        <v>0.8888380068729532</v>
      </c>
      <c r="Z12" s="106">
        <f>(X12/Y12)-1</f>
        <v>-0.03154158499511894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12919.666666667</v>
      </c>
      <c r="G13" s="9">
        <v>12091.99897</v>
      </c>
      <c r="H13" s="33">
        <f t="shared" si="2"/>
        <v>0.06844754938537667</v>
      </c>
      <c r="I13" s="35">
        <v>6987</v>
      </c>
      <c r="J13" s="9">
        <v>7103</v>
      </c>
      <c r="K13" s="51">
        <f t="shared" si="3"/>
        <v>-0.016331127692524317</v>
      </c>
      <c r="L13" s="48">
        <v>311</v>
      </c>
      <c r="M13" s="9">
        <v>280</v>
      </c>
      <c r="N13" s="33">
        <f t="shared" si="4"/>
        <v>0.11071428571428577</v>
      </c>
      <c r="O13" s="54">
        <v>94</v>
      </c>
      <c r="P13" s="10">
        <v>93</v>
      </c>
      <c r="Q13" s="51">
        <f t="shared" si="8"/>
        <v>0.010752688172043001</v>
      </c>
      <c r="R13" s="59">
        <f t="shared" si="1"/>
        <v>7392</v>
      </c>
      <c r="S13" s="10">
        <f t="shared" si="1"/>
        <v>7476</v>
      </c>
      <c r="T13" s="33">
        <f t="shared" si="6"/>
        <v>-0.011235955056179803</v>
      </c>
      <c r="U13" s="57">
        <f t="shared" si="7"/>
        <v>0.5721509842875055</v>
      </c>
      <c r="V13" s="22">
        <v>0.6192842942345924</v>
      </c>
      <c r="W13" s="51">
        <f t="shared" si="5"/>
        <v>-0.07610932553253513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10196.5</v>
      </c>
      <c r="G14" s="9">
        <v>9598.49707</v>
      </c>
      <c r="H14" s="33">
        <f t="shared" si="2"/>
        <v>0.06230172553462077</v>
      </c>
      <c r="I14" s="35">
        <v>8700</v>
      </c>
      <c r="J14" s="9">
        <v>8815</v>
      </c>
      <c r="K14" s="51">
        <f t="shared" si="3"/>
        <v>-0.013045944412932498</v>
      </c>
      <c r="L14" s="48">
        <v>322</v>
      </c>
      <c r="M14" s="9">
        <v>245</v>
      </c>
      <c r="N14" s="33">
        <f t="shared" si="4"/>
        <v>0.3142857142857143</v>
      </c>
      <c r="O14" s="54">
        <v>200</v>
      </c>
      <c r="P14" s="10">
        <v>206</v>
      </c>
      <c r="Q14" s="51">
        <f t="shared" si="8"/>
        <v>-0.029126213592232997</v>
      </c>
      <c r="R14" s="59">
        <f t="shared" si="1"/>
        <v>9222</v>
      </c>
      <c r="S14" s="10">
        <f t="shared" si="1"/>
        <v>9266</v>
      </c>
      <c r="T14" s="33">
        <f t="shared" si="6"/>
        <v>-0.004748543060651866</v>
      </c>
      <c r="U14" s="57">
        <f t="shared" si="7"/>
        <v>0.9044279899965675</v>
      </c>
      <c r="V14" s="22">
        <v>0.96325294915962</v>
      </c>
      <c r="W14" s="51">
        <f t="shared" si="5"/>
        <v>-0.06106906728328598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10374</v>
      </c>
      <c r="G15" s="9">
        <v>9813.489288</v>
      </c>
      <c r="H15" s="33">
        <f t="shared" si="2"/>
        <v>0.0571163523544469</v>
      </c>
      <c r="I15" s="35">
        <v>13044</v>
      </c>
      <c r="J15" s="9">
        <v>13099</v>
      </c>
      <c r="K15" s="51">
        <f t="shared" si="3"/>
        <v>-0.00419879380105348</v>
      </c>
      <c r="L15" s="48">
        <v>414</v>
      </c>
      <c r="M15" s="9">
        <v>339</v>
      </c>
      <c r="N15" s="33">
        <f t="shared" si="4"/>
        <v>0.22123893805309724</v>
      </c>
      <c r="O15" s="54">
        <v>189</v>
      </c>
      <c r="P15" s="10">
        <v>192</v>
      </c>
      <c r="Q15" s="51">
        <f t="shared" si="8"/>
        <v>-0.015625</v>
      </c>
      <c r="R15" s="59">
        <f t="shared" si="1"/>
        <v>13647</v>
      </c>
      <c r="S15" s="10">
        <f t="shared" si="1"/>
        <v>13630</v>
      </c>
      <c r="T15" s="33">
        <f t="shared" si="6"/>
        <v>0.0012472487160675172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18609.333333333</v>
      </c>
      <c r="G16" s="90">
        <v>17931.99453</v>
      </c>
      <c r="H16" s="91">
        <f t="shared" si="2"/>
        <v>0.037772641643394556</v>
      </c>
      <c r="I16" s="92">
        <v>14320</v>
      </c>
      <c r="J16" s="90">
        <v>14508</v>
      </c>
      <c r="K16" s="93">
        <f t="shared" si="3"/>
        <v>-0.012958367797077486</v>
      </c>
      <c r="L16" s="89">
        <v>767</v>
      </c>
      <c r="M16" s="90">
        <v>737</v>
      </c>
      <c r="N16" s="91">
        <f t="shared" si="4"/>
        <v>0.04070556309362283</v>
      </c>
      <c r="O16" s="94">
        <v>311</v>
      </c>
      <c r="P16" s="95">
        <v>313</v>
      </c>
      <c r="Q16" s="93">
        <f t="shared" si="8"/>
        <v>-0.006389776357827448</v>
      </c>
      <c r="R16" s="96">
        <f t="shared" si="1"/>
        <v>15398</v>
      </c>
      <c r="S16" s="95">
        <f t="shared" si="1"/>
        <v>15558</v>
      </c>
      <c r="T16" s="91">
        <f t="shared" si="6"/>
        <v>-0.010284098213137916</v>
      </c>
      <c r="U16" s="97">
        <f t="shared" si="7"/>
        <v>0.8274342623773164</v>
      </c>
      <c r="V16" s="98">
        <v>0.8616527909705537</v>
      </c>
      <c r="W16" s="93">
        <f t="shared" si="5"/>
        <v>-0.03971266495254311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7763.166666667</v>
      </c>
      <c r="G17" s="4">
        <v>7370.497948</v>
      </c>
      <c r="H17" s="79">
        <f t="shared" si="2"/>
        <v>0.053275738143791385</v>
      </c>
      <c r="I17" s="80">
        <v>6913</v>
      </c>
      <c r="J17" s="4">
        <v>6895</v>
      </c>
      <c r="K17" s="81">
        <f t="shared" si="3"/>
        <v>0.0026105873821609116</v>
      </c>
      <c r="L17" s="78">
        <v>714</v>
      </c>
      <c r="M17" s="4">
        <v>684</v>
      </c>
      <c r="N17" s="79">
        <f t="shared" si="4"/>
        <v>0.04385964912280693</v>
      </c>
      <c r="O17" s="82">
        <v>30</v>
      </c>
      <c r="P17" s="5">
        <v>27</v>
      </c>
      <c r="Q17" s="81">
        <v>0</v>
      </c>
      <c r="R17" s="83">
        <f t="shared" si="1"/>
        <v>7657</v>
      </c>
      <c r="S17" s="5">
        <f t="shared" si="1"/>
        <v>7606</v>
      </c>
      <c r="T17" s="79">
        <f t="shared" si="6"/>
        <v>0.006705232711017528</v>
      </c>
      <c r="U17" s="84">
        <f t="shared" si="7"/>
        <v>0.9863243092380263</v>
      </c>
      <c r="V17" s="23">
        <v>1</v>
      </c>
      <c r="W17" s="81">
        <f t="shared" si="5"/>
        <v>-0.013675690761973724</v>
      </c>
      <c r="X17" s="104">
        <f>SUM(U17:U29)/13</f>
        <v>0.898240713160847</v>
      </c>
      <c r="Y17" s="105">
        <f>SUM(V17:V29)/13</f>
        <v>0.9317162831304302</v>
      </c>
      <c r="Z17" s="106">
        <f>(X17/Y17)-1</f>
        <v>-0.03592893091565408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7611.333333333</v>
      </c>
      <c r="G18" s="9">
        <v>7248.499569</v>
      </c>
      <c r="H18" s="33">
        <f t="shared" si="2"/>
        <v>0.05005639593120059</v>
      </c>
      <c r="I18" s="35">
        <v>5847</v>
      </c>
      <c r="J18" s="9">
        <v>5798</v>
      </c>
      <c r="K18" s="51">
        <f t="shared" si="3"/>
        <v>0.008451190065539738</v>
      </c>
      <c r="L18" s="48">
        <v>581</v>
      </c>
      <c r="M18" s="9">
        <v>605</v>
      </c>
      <c r="N18" s="33">
        <f t="shared" si="4"/>
        <v>-0.03966942148760333</v>
      </c>
      <c r="O18" s="54">
        <v>52</v>
      </c>
      <c r="P18" s="10">
        <v>52</v>
      </c>
      <c r="Q18" s="51">
        <f t="shared" si="8"/>
        <v>0</v>
      </c>
      <c r="R18" s="59">
        <f t="shared" si="1"/>
        <v>6480</v>
      </c>
      <c r="S18" s="10">
        <f t="shared" si="1"/>
        <v>6455</v>
      </c>
      <c r="T18" s="33">
        <f t="shared" si="6"/>
        <v>0.0038729666924863793</v>
      </c>
      <c r="U18" s="57">
        <f t="shared" si="7"/>
        <v>0.8513620040291167</v>
      </c>
      <c r="V18" s="22">
        <v>0.888290527478597</v>
      </c>
      <c r="W18" s="51">
        <f t="shared" si="5"/>
        <v>-0.041572573732494456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16318.833333333</v>
      </c>
      <c r="G19" s="9">
        <v>15528.98712</v>
      </c>
      <c r="H19" s="33">
        <f t="shared" si="2"/>
        <v>0.050862700009310036</v>
      </c>
      <c r="I19" s="35">
        <v>13414</v>
      </c>
      <c r="J19" s="9">
        <v>13414</v>
      </c>
      <c r="K19" s="51">
        <f t="shared" si="3"/>
        <v>0</v>
      </c>
      <c r="L19" s="48">
        <v>605</v>
      </c>
      <c r="M19" s="9">
        <v>629</v>
      </c>
      <c r="N19" s="33">
        <f t="shared" si="4"/>
        <v>-0.038155802861685184</v>
      </c>
      <c r="O19" s="54">
        <v>130</v>
      </c>
      <c r="P19" s="10">
        <v>135</v>
      </c>
      <c r="Q19" s="51">
        <f t="shared" si="8"/>
        <v>-0.03703703703703709</v>
      </c>
      <c r="R19" s="59">
        <f t="shared" si="1"/>
        <v>14149</v>
      </c>
      <c r="S19" s="10">
        <f t="shared" si="1"/>
        <v>14178</v>
      </c>
      <c r="T19" s="33">
        <f t="shared" si="6"/>
        <v>-0.0020454224855409597</v>
      </c>
      <c r="U19" s="57">
        <f t="shared" si="7"/>
        <v>0.8670350208859062</v>
      </c>
      <c r="V19" s="22">
        <v>0.9154938670109748</v>
      </c>
      <c r="W19" s="51">
        <f t="shared" si="5"/>
        <v>-0.05293191781096618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9665.5</v>
      </c>
      <c r="G20" s="9">
        <v>9222.999133</v>
      </c>
      <c r="H20" s="33">
        <f t="shared" si="2"/>
        <v>0.04797797989774577</v>
      </c>
      <c r="I20" s="35">
        <v>8864</v>
      </c>
      <c r="J20" s="9">
        <v>8921</v>
      </c>
      <c r="K20" s="51">
        <f t="shared" si="3"/>
        <v>-0.006389418226656174</v>
      </c>
      <c r="L20" s="48">
        <v>462</v>
      </c>
      <c r="M20" s="9">
        <v>405</v>
      </c>
      <c r="N20" s="33">
        <f t="shared" si="4"/>
        <v>0.14074074074074083</v>
      </c>
      <c r="O20" s="54">
        <v>71</v>
      </c>
      <c r="P20" s="10">
        <v>71</v>
      </c>
      <c r="Q20" s="51">
        <f t="shared" si="8"/>
        <v>0</v>
      </c>
      <c r="R20" s="59">
        <f t="shared" si="1"/>
        <v>9397</v>
      </c>
      <c r="S20" s="10">
        <f t="shared" si="1"/>
        <v>9397</v>
      </c>
      <c r="T20" s="33">
        <f t="shared" si="6"/>
        <v>0</v>
      </c>
      <c r="U20" s="57">
        <f t="shared" si="7"/>
        <v>0.9722207852671875</v>
      </c>
      <c r="V20" s="22">
        <v>1</v>
      </c>
      <c r="W20" s="51">
        <f t="shared" si="5"/>
        <v>-0.02777921473281253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38759.833333333</v>
      </c>
      <c r="G21" s="9">
        <v>37137.49378</v>
      </c>
      <c r="H21" s="33">
        <f t="shared" si="2"/>
        <v>0.043684680580322155</v>
      </c>
      <c r="I21" s="35">
        <v>31384</v>
      </c>
      <c r="J21" s="9">
        <v>31557</v>
      </c>
      <c r="K21" s="51">
        <f t="shared" si="3"/>
        <v>-0.005482143423012342</v>
      </c>
      <c r="L21" s="48">
        <v>2240</v>
      </c>
      <c r="M21" s="9">
        <v>1968</v>
      </c>
      <c r="N21" s="33">
        <f t="shared" si="4"/>
        <v>0.1382113821138211</v>
      </c>
      <c r="O21" s="54">
        <v>559</v>
      </c>
      <c r="P21" s="10">
        <v>556</v>
      </c>
      <c r="Q21" s="51">
        <f t="shared" si="8"/>
        <v>0.0053956834532373765</v>
      </c>
      <c r="R21" s="59">
        <f t="shared" si="1"/>
        <v>34183</v>
      </c>
      <c r="S21" s="10">
        <f t="shared" si="1"/>
        <v>34081</v>
      </c>
      <c r="T21" s="33">
        <f t="shared" si="6"/>
        <v>0.0029928699275256765</v>
      </c>
      <c r="U21" s="57">
        <f t="shared" si="7"/>
        <v>0.881918136902901</v>
      </c>
      <c r="V21" s="22">
        <v>0.908960940871817</v>
      </c>
      <c r="W21" s="51">
        <f t="shared" si="5"/>
        <v>-0.029751337767031316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7526.833333333</v>
      </c>
      <c r="G22" s="9">
        <v>7157.496071</v>
      </c>
      <c r="H22" s="33">
        <f t="shared" si="2"/>
        <v>0.05160146211318839</v>
      </c>
      <c r="I22" s="35">
        <v>5355</v>
      </c>
      <c r="J22" s="9">
        <v>5414</v>
      </c>
      <c r="K22" s="51">
        <f t="shared" si="3"/>
        <v>-0.010897672700406313</v>
      </c>
      <c r="L22" s="48">
        <v>517</v>
      </c>
      <c r="M22" s="9">
        <v>483</v>
      </c>
      <c r="N22" s="33">
        <f t="shared" si="4"/>
        <v>0.07039337474120089</v>
      </c>
      <c r="O22" s="54">
        <v>45</v>
      </c>
      <c r="P22" s="10">
        <v>50</v>
      </c>
      <c r="Q22" s="51">
        <f t="shared" si="8"/>
        <v>-0.09999999999999998</v>
      </c>
      <c r="R22" s="59">
        <f t="shared" si="1"/>
        <v>5917</v>
      </c>
      <c r="S22" s="10">
        <f t="shared" si="1"/>
        <v>5947</v>
      </c>
      <c r="T22" s="33">
        <f t="shared" si="6"/>
        <v>-0.005044560282495336</v>
      </c>
      <c r="U22" s="57">
        <f t="shared" si="7"/>
        <v>0.7861207679192571</v>
      </c>
      <c r="V22" s="22">
        <v>0.8301358353171825</v>
      </c>
      <c r="W22" s="51">
        <f t="shared" si="5"/>
        <v>-0.053021524340179704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20444.666666667</v>
      </c>
      <c r="G23" s="9">
        <v>19392.4953</v>
      </c>
      <c r="H23" s="33">
        <f t="shared" si="2"/>
        <v>0.05425662610148985</v>
      </c>
      <c r="I23" s="35">
        <v>15881</v>
      </c>
      <c r="J23" s="9">
        <v>15999</v>
      </c>
      <c r="K23" s="51">
        <f t="shared" si="3"/>
        <v>-0.007375460966310365</v>
      </c>
      <c r="L23" s="48">
        <v>1649</v>
      </c>
      <c r="M23" s="9">
        <v>1549</v>
      </c>
      <c r="N23" s="33">
        <f t="shared" si="4"/>
        <v>0.06455777921239503</v>
      </c>
      <c r="O23" s="54">
        <v>223</v>
      </c>
      <c r="P23" s="10">
        <v>218</v>
      </c>
      <c r="Q23" s="51">
        <f t="shared" si="8"/>
        <v>0.022935779816513735</v>
      </c>
      <c r="R23" s="59">
        <f t="shared" si="1"/>
        <v>17753</v>
      </c>
      <c r="S23" s="10">
        <f t="shared" si="1"/>
        <v>17766</v>
      </c>
      <c r="T23" s="33">
        <f t="shared" si="6"/>
        <v>-0.0007317347742880065</v>
      </c>
      <c r="U23" s="57">
        <f t="shared" si="7"/>
        <v>0.8683438223497429</v>
      </c>
      <c r="V23" s="22">
        <v>0.9127402355858648</v>
      </c>
      <c r="W23" s="51">
        <f t="shared" si="5"/>
        <v>-0.04864079779240249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7390.333333333</v>
      </c>
      <c r="G24" s="9">
        <v>7059.497857</v>
      </c>
      <c r="H24" s="33">
        <f t="shared" si="2"/>
        <v>0.046863882252609956</v>
      </c>
      <c r="I24" s="35">
        <v>5159</v>
      </c>
      <c r="J24" s="9">
        <v>5165</v>
      </c>
      <c r="K24" s="51">
        <f t="shared" si="3"/>
        <v>-0.0011616650532429995</v>
      </c>
      <c r="L24" s="48">
        <v>422</v>
      </c>
      <c r="M24" s="9">
        <v>429</v>
      </c>
      <c r="N24" s="33">
        <f t="shared" si="4"/>
        <v>-0.01631701631701632</v>
      </c>
      <c r="O24" s="54">
        <v>45</v>
      </c>
      <c r="P24" s="10">
        <v>39</v>
      </c>
      <c r="Q24" s="51">
        <f t="shared" si="8"/>
        <v>0.15384615384615374</v>
      </c>
      <c r="R24" s="59">
        <f t="shared" si="1"/>
        <v>5626</v>
      </c>
      <c r="S24" s="10">
        <f t="shared" si="1"/>
        <v>5633</v>
      </c>
      <c r="T24" s="33">
        <f t="shared" si="6"/>
        <v>-0.001242677081484067</v>
      </c>
      <c r="U24" s="57">
        <f t="shared" si="7"/>
        <v>0.7612647151684976</v>
      </c>
      <c r="V24" s="22">
        <v>0.7933579335793358</v>
      </c>
      <c r="W24" s="51">
        <f t="shared" si="5"/>
        <v>-0.0404523822759868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7988.166666667</v>
      </c>
      <c r="G25" s="9">
        <v>7647.499984</v>
      </c>
      <c r="H25" s="33">
        <f t="shared" si="2"/>
        <v>0.044546150164071596</v>
      </c>
      <c r="I25" s="35">
        <v>6486</v>
      </c>
      <c r="J25" s="9">
        <v>6506</v>
      </c>
      <c r="K25" s="51">
        <f t="shared" si="3"/>
        <v>-0.0030740854595757705</v>
      </c>
      <c r="L25" s="48">
        <v>438</v>
      </c>
      <c r="M25" s="9">
        <v>454</v>
      </c>
      <c r="N25" s="33">
        <f t="shared" si="4"/>
        <v>-0.03524229074889873</v>
      </c>
      <c r="O25" s="54">
        <v>77</v>
      </c>
      <c r="P25" s="10">
        <v>75</v>
      </c>
      <c r="Q25" s="51">
        <f t="shared" si="8"/>
        <v>0.026666666666666616</v>
      </c>
      <c r="R25" s="59">
        <f t="shared" si="1"/>
        <v>7001</v>
      </c>
      <c r="S25" s="10">
        <f t="shared" si="1"/>
        <v>7035</v>
      </c>
      <c r="T25" s="33">
        <f t="shared" si="6"/>
        <v>-0.004832977967306307</v>
      </c>
      <c r="U25" s="57">
        <f t="shared" si="7"/>
        <v>0.8764213732812753</v>
      </c>
      <c r="V25" s="22">
        <v>0.9255138107082079</v>
      </c>
      <c r="W25" s="51">
        <f t="shared" si="5"/>
        <v>-0.05304344123116522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121428.666666667</v>
      </c>
      <c r="G26" s="9">
        <v>116191.9401</v>
      </c>
      <c r="H26" s="33">
        <f t="shared" si="2"/>
        <v>0.04506961982182278</v>
      </c>
      <c r="I26" s="35">
        <v>102561</v>
      </c>
      <c r="J26" s="9">
        <v>102226</v>
      </c>
      <c r="K26" s="51">
        <f t="shared" si="3"/>
        <v>0.0032770528045702463</v>
      </c>
      <c r="L26" s="48">
        <v>28505</v>
      </c>
      <c r="M26" s="9">
        <v>29061</v>
      </c>
      <c r="N26" s="33">
        <f t="shared" si="4"/>
        <v>-0.019132170262551207</v>
      </c>
      <c r="O26" s="54">
        <v>2747</v>
      </c>
      <c r="P26" s="10">
        <v>2753</v>
      </c>
      <c r="Q26" s="51">
        <f t="shared" si="8"/>
        <v>-0.002179440610243333</v>
      </c>
      <c r="R26" s="59">
        <f t="shared" si="1"/>
        <v>133813</v>
      </c>
      <c r="S26" s="10">
        <f t="shared" si="1"/>
        <v>134040</v>
      </c>
      <c r="T26" s="33">
        <f t="shared" si="6"/>
        <v>-0.0016935243210981499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10767.333333333</v>
      </c>
      <c r="G27" s="9">
        <v>10081.99955</v>
      </c>
      <c r="H27" s="33">
        <f t="shared" si="2"/>
        <v>0.06797597836958835</v>
      </c>
      <c r="I27" s="35">
        <v>11215</v>
      </c>
      <c r="J27" s="9">
        <v>11212</v>
      </c>
      <c r="K27" s="51">
        <f t="shared" si="3"/>
        <v>0.00026757046022130027</v>
      </c>
      <c r="L27" s="48">
        <v>574</v>
      </c>
      <c r="M27" s="9">
        <v>553</v>
      </c>
      <c r="N27" s="33">
        <f t="shared" si="4"/>
        <v>0.03797468354430378</v>
      </c>
      <c r="O27" s="54">
        <v>79</v>
      </c>
      <c r="P27" s="10">
        <v>82</v>
      </c>
      <c r="Q27" s="51">
        <f t="shared" si="8"/>
        <v>-0.03658536585365857</v>
      </c>
      <c r="R27" s="59">
        <f t="shared" si="1"/>
        <v>11868</v>
      </c>
      <c r="S27" s="10">
        <f t="shared" si="1"/>
        <v>11847</v>
      </c>
      <c r="T27" s="33">
        <f t="shared" si="6"/>
        <v>0.0017726006583944631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8912.333333333</v>
      </c>
      <c r="G28" s="9">
        <v>8383.999761</v>
      </c>
      <c r="H28" s="33">
        <f t="shared" si="2"/>
        <v>0.06301688780940329</v>
      </c>
      <c r="I28" s="35">
        <v>7234</v>
      </c>
      <c r="J28" s="9">
        <v>7274</v>
      </c>
      <c r="K28" s="51">
        <f t="shared" si="3"/>
        <v>-0.00549903766840798</v>
      </c>
      <c r="L28" s="48">
        <v>571</v>
      </c>
      <c r="M28" s="9">
        <v>586</v>
      </c>
      <c r="N28" s="33">
        <f t="shared" si="4"/>
        <v>-0.025597269624573427</v>
      </c>
      <c r="O28" s="54">
        <v>122</v>
      </c>
      <c r="P28" s="10">
        <v>128</v>
      </c>
      <c r="Q28" s="51">
        <f t="shared" si="8"/>
        <v>-0.046875</v>
      </c>
      <c r="R28" s="59">
        <f t="shared" si="1"/>
        <v>7927</v>
      </c>
      <c r="S28" s="10">
        <f t="shared" si="1"/>
        <v>7988</v>
      </c>
      <c r="T28" s="33">
        <f t="shared" si="6"/>
        <v>-0.007636454682023008</v>
      </c>
      <c r="U28" s="57">
        <f t="shared" si="7"/>
        <v>0.8894415977858732</v>
      </c>
      <c r="V28" s="22">
        <v>0.9476827520305782</v>
      </c>
      <c r="W28" s="51">
        <f t="shared" si="5"/>
        <v>-0.06145638307747292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18258.166666667</v>
      </c>
      <c r="G29" s="14">
        <v>17261.49837</v>
      </c>
      <c r="H29" s="34">
        <f t="shared" si="2"/>
        <v>0.057739384803301874</v>
      </c>
      <c r="I29" s="36">
        <v>15747</v>
      </c>
      <c r="J29" s="14">
        <v>15845</v>
      </c>
      <c r="K29" s="52">
        <f t="shared" si="3"/>
        <v>-0.006184916377406147</v>
      </c>
      <c r="L29" s="49">
        <v>1268</v>
      </c>
      <c r="M29" s="14">
        <v>1196</v>
      </c>
      <c r="N29" s="34">
        <f t="shared" si="4"/>
        <v>0.06020066889632103</v>
      </c>
      <c r="O29" s="55">
        <v>87</v>
      </c>
      <c r="P29" s="15">
        <v>87</v>
      </c>
      <c r="Q29" s="52">
        <f t="shared" si="8"/>
        <v>0</v>
      </c>
      <c r="R29" s="60">
        <f t="shared" si="1"/>
        <v>17102</v>
      </c>
      <c r="S29" s="15">
        <f t="shared" si="1"/>
        <v>17128</v>
      </c>
      <c r="T29" s="34">
        <f t="shared" si="6"/>
        <v>-0.001517982251284411</v>
      </c>
      <c r="U29" s="58">
        <f t="shared" si="7"/>
        <v>0.9366767382632258</v>
      </c>
      <c r="V29" s="24">
        <v>0.9901357781130323</v>
      </c>
      <c r="W29" s="52">
        <f t="shared" si="5"/>
        <v>-0.05399162522102463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7769</v>
      </c>
      <c r="G30" s="41">
        <v>7456.999732</v>
      </c>
      <c r="H30" s="44">
        <f t="shared" si="2"/>
        <v>0.04183991943316312</v>
      </c>
      <c r="I30" s="40">
        <v>5470</v>
      </c>
      <c r="J30" s="41">
        <v>5569</v>
      </c>
      <c r="K30" s="50">
        <f t="shared" si="3"/>
        <v>-0.01777697970910397</v>
      </c>
      <c r="L30" s="75">
        <v>323</v>
      </c>
      <c r="M30" s="41">
        <v>268</v>
      </c>
      <c r="N30" s="44">
        <f t="shared" si="4"/>
        <v>0.20522388059701502</v>
      </c>
      <c r="O30" s="53">
        <v>29</v>
      </c>
      <c r="P30" s="42">
        <v>30</v>
      </c>
      <c r="Q30" s="50">
        <v>0</v>
      </c>
      <c r="R30" s="76">
        <f t="shared" si="1"/>
        <v>5822</v>
      </c>
      <c r="S30" s="42">
        <f t="shared" si="1"/>
        <v>5867</v>
      </c>
      <c r="T30" s="44">
        <f t="shared" si="6"/>
        <v>-0.007670018748934693</v>
      </c>
      <c r="U30" s="56">
        <f t="shared" si="7"/>
        <v>0.7493885957008624</v>
      </c>
      <c r="V30" s="43">
        <v>0.7914093959731544</v>
      </c>
      <c r="W30" s="50">
        <f t="shared" si="5"/>
        <v>-0.05309616045260779</v>
      </c>
      <c r="X30" s="104">
        <f>SUM(U30:U33)/4</f>
        <v>0.8070589989920935</v>
      </c>
      <c r="Y30" s="105">
        <f>SUM(V30:V33)/4</f>
        <v>0.8482137209220426</v>
      </c>
      <c r="Z30" s="106">
        <f>(X30/Y30)-1</f>
        <v>-0.04851928342447964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14885.166666667</v>
      </c>
      <c r="G31" s="9">
        <v>13839.99967</v>
      </c>
      <c r="H31" s="33">
        <f t="shared" si="2"/>
        <v>0.07551784838062803</v>
      </c>
      <c r="I31" s="35">
        <v>11240</v>
      </c>
      <c r="J31" s="9">
        <v>11415</v>
      </c>
      <c r="K31" s="51">
        <f t="shared" si="3"/>
        <v>-0.015330705212439732</v>
      </c>
      <c r="L31" s="48">
        <v>973</v>
      </c>
      <c r="M31" s="9">
        <v>810</v>
      </c>
      <c r="N31" s="33">
        <f t="shared" si="4"/>
        <v>0.20123456790123462</v>
      </c>
      <c r="O31" s="54">
        <v>303</v>
      </c>
      <c r="P31" s="10">
        <v>310</v>
      </c>
      <c r="Q31" s="51">
        <f aca="true" t="shared" si="9" ref="Q31:Q66">(O31/P31)-1</f>
        <v>-0.022580645161290325</v>
      </c>
      <c r="R31" s="59">
        <f t="shared" si="1"/>
        <v>12516</v>
      </c>
      <c r="S31" s="10">
        <f t="shared" si="1"/>
        <v>12535</v>
      </c>
      <c r="T31" s="33">
        <f t="shared" si="6"/>
        <v>-0.0015157558835261487</v>
      </c>
      <c r="U31" s="57">
        <f t="shared" si="7"/>
        <v>0.840837074940358</v>
      </c>
      <c r="V31" s="22">
        <v>0.9137544316619637</v>
      </c>
      <c r="W31" s="51">
        <f t="shared" si="5"/>
        <v>-0.07979972976873173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6675.166666667</v>
      </c>
      <c r="G32" s="9">
        <v>6489.496745</v>
      </c>
      <c r="H32" s="33">
        <f t="shared" si="2"/>
        <v>0.02861083516376728</v>
      </c>
      <c r="I32" s="35">
        <v>4291</v>
      </c>
      <c r="J32" s="9">
        <v>4253</v>
      </c>
      <c r="K32" s="51">
        <f t="shared" si="3"/>
        <v>0.008934869503879561</v>
      </c>
      <c r="L32" s="48">
        <v>290</v>
      </c>
      <c r="M32" s="9">
        <v>254</v>
      </c>
      <c r="N32" s="33">
        <f t="shared" si="4"/>
        <v>0.1417322834645669</v>
      </c>
      <c r="O32" s="54">
        <v>87</v>
      </c>
      <c r="P32" s="10">
        <v>86</v>
      </c>
      <c r="Q32" s="51">
        <f t="shared" si="9"/>
        <v>0.011627906976744207</v>
      </c>
      <c r="R32" s="59">
        <f t="shared" si="1"/>
        <v>4668</v>
      </c>
      <c r="S32" s="10">
        <f t="shared" si="1"/>
        <v>4593</v>
      </c>
      <c r="T32" s="33">
        <f t="shared" si="6"/>
        <v>0.016329196603527052</v>
      </c>
      <c r="U32" s="57">
        <f t="shared" si="7"/>
        <v>0.6993083818131532</v>
      </c>
      <c r="V32" s="22">
        <v>0.6985793699814701</v>
      </c>
      <c r="W32" s="51">
        <f t="shared" si="5"/>
        <v>0.0010435633558754098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9801.833333333</v>
      </c>
      <c r="G33" s="90">
        <v>9293.997364</v>
      </c>
      <c r="H33" s="91">
        <f t="shared" si="2"/>
        <v>0.05464128613809227</v>
      </c>
      <c r="I33" s="92">
        <v>8551</v>
      </c>
      <c r="J33" s="90">
        <v>8598</v>
      </c>
      <c r="K33" s="93">
        <f t="shared" si="3"/>
        <v>-0.00546638753198414</v>
      </c>
      <c r="L33" s="89">
        <v>498</v>
      </c>
      <c r="M33" s="90">
        <v>429</v>
      </c>
      <c r="N33" s="91">
        <f t="shared" si="4"/>
        <v>0.16083916083916083</v>
      </c>
      <c r="O33" s="94">
        <v>152</v>
      </c>
      <c r="P33" s="95">
        <v>168</v>
      </c>
      <c r="Q33" s="93">
        <f t="shared" si="9"/>
        <v>-0.09523809523809523</v>
      </c>
      <c r="R33" s="96">
        <f t="shared" si="1"/>
        <v>9201</v>
      </c>
      <c r="S33" s="95">
        <f t="shared" si="1"/>
        <v>9195</v>
      </c>
      <c r="T33" s="91">
        <f t="shared" si="6"/>
        <v>0.0006525285481240317</v>
      </c>
      <c r="U33" s="97">
        <f t="shared" si="7"/>
        <v>0.9387019435140005</v>
      </c>
      <c r="V33" s="98">
        <v>0.9891116860715826</v>
      </c>
      <c r="W33" s="93">
        <f t="shared" si="5"/>
        <v>-0.0509646617944558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9129.166666667</v>
      </c>
      <c r="G34" s="4">
        <v>8439.49963</v>
      </c>
      <c r="H34" s="79">
        <f t="shared" si="2"/>
        <v>0.08171894862290552</v>
      </c>
      <c r="I34" s="80">
        <v>5846</v>
      </c>
      <c r="J34" s="4">
        <v>5912</v>
      </c>
      <c r="K34" s="81">
        <f t="shared" si="3"/>
        <v>-0.011163734776725276</v>
      </c>
      <c r="L34" s="78">
        <v>369</v>
      </c>
      <c r="M34" s="4">
        <v>365</v>
      </c>
      <c r="N34" s="79">
        <f t="shared" si="4"/>
        <v>0.010958904109588996</v>
      </c>
      <c r="O34" s="82">
        <v>59</v>
      </c>
      <c r="P34" s="5">
        <v>60</v>
      </c>
      <c r="Q34" s="81">
        <f t="shared" si="9"/>
        <v>-0.01666666666666672</v>
      </c>
      <c r="R34" s="83">
        <f t="shared" si="1"/>
        <v>6274</v>
      </c>
      <c r="S34" s="5">
        <f t="shared" si="1"/>
        <v>6337</v>
      </c>
      <c r="T34" s="79">
        <f t="shared" si="6"/>
        <v>-0.009941612750512863</v>
      </c>
      <c r="U34" s="84">
        <f t="shared" si="7"/>
        <v>0.6872478320401392</v>
      </c>
      <c r="V34" s="23">
        <v>0.7597009611961553</v>
      </c>
      <c r="W34" s="81">
        <f t="shared" si="5"/>
        <v>-0.09537059034641482</v>
      </c>
      <c r="X34" s="104">
        <f>SUM(U34:U38)/5</f>
        <v>0.8175977468962756</v>
      </c>
      <c r="Y34" s="105">
        <f>SUM(V34:V38)/5</f>
        <v>0.8689352093530687</v>
      </c>
      <c r="Z34" s="106">
        <f>(X34/Y34)-1</f>
        <v>-0.05908088647370424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25036.666666667</v>
      </c>
      <c r="G35" s="9">
        <v>23983.99166</v>
      </c>
      <c r="H35" s="33">
        <f t="shared" si="2"/>
        <v>0.043890734352723726</v>
      </c>
      <c r="I35" s="35">
        <v>17895</v>
      </c>
      <c r="J35" s="9">
        <v>17991</v>
      </c>
      <c r="K35" s="51">
        <f t="shared" si="3"/>
        <v>-0.005336001334000362</v>
      </c>
      <c r="L35" s="48">
        <v>1327</v>
      </c>
      <c r="M35" s="9">
        <v>1293</v>
      </c>
      <c r="N35" s="33">
        <f t="shared" si="4"/>
        <v>0.026295436968290842</v>
      </c>
      <c r="O35" s="54">
        <v>194</v>
      </c>
      <c r="P35" s="10">
        <v>205</v>
      </c>
      <c r="Q35" s="51">
        <f t="shared" si="9"/>
        <v>-0.0536585365853659</v>
      </c>
      <c r="R35" s="59">
        <f aca="true" t="shared" si="10" ref="R35:S66">I35+L35+O35</f>
        <v>19416</v>
      </c>
      <c r="S35" s="10">
        <f t="shared" si="10"/>
        <v>19489</v>
      </c>
      <c r="T35" s="33">
        <f t="shared" si="6"/>
        <v>-0.003745702704089471</v>
      </c>
      <c r="U35" s="57">
        <f t="shared" si="7"/>
        <v>0.775502596192241</v>
      </c>
      <c r="V35" s="22">
        <v>0.819469396281596</v>
      </c>
      <c r="W35" s="51">
        <f t="shared" si="5"/>
        <v>-0.05365276639842509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33423.666666667</v>
      </c>
      <c r="G36" s="9">
        <v>31828.49755</v>
      </c>
      <c r="H36" s="33">
        <f t="shared" si="2"/>
        <v>0.050117637948857485</v>
      </c>
      <c r="I36" s="35">
        <v>27104</v>
      </c>
      <c r="J36" s="9">
        <v>27104</v>
      </c>
      <c r="K36" s="51">
        <f t="shared" si="3"/>
        <v>0</v>
      </c>
      <c r="L36" s="48">
        <v>4106</v>
      </c>
      <c r="M36" s="9">
        <v>4043</v>
      </c>
      <c r="N36" s="33">
        <f t="shared" si="4"/>
        <v>0.015582488251298487</v>
      </c>
      <c r="O36" s="54">
        <v>681</v>
      </c>
      <c r="P36" s="10">
        <v>696</v>
      </c>
      <c r="Q36" s="51">
        <f t="shared" si="9"/>
        <v>-0.02155172413793105</v>
      </c>
      <c r="R36" s="59">
        <f t="shared" si="10"/>
        <v>31891</v>
      </c>
      <c r="S36" s="10">
        <f t="shared" si="10"/>
        <v>31843</v>
      </c>
      <c r="T36" s="33">
        <f t="shared" si="6"/>
        <v>0.0015073956599567229</v>
      </c>
      <c r="U36" s="57">
        <f t="shared" si="7"/>
        <v>0.9541442690309168</v>
      </c>
      <c r="V36" s="22">
        <v>0.9951538800427969</v>
      </c>
      <c r="W36" s="51">
        <f t="shared" si="5"/>
        <v>-0.04120931630203417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19373.333333333</v>
      </c>
      <c r="G37" s="9">
        <v>18437.99997</v>
      </c>
      <c r="H37" s="33">
        <f t="shared" si="2"/>
        <v>0.050728569522445977</v>
      </c>
      <c r="I37" s="35">
        <v>14326</v>
      </c>
      <c r="J37" s="9">
        <v>14315</v>
      </c>
      <c r="K37" s="51">
        <f t="shared" si="3"/>
        <v>0.0007684247293049395</v>
      </c>
      <c r="L37" s="48">
        <v>675</v>
      </c>
      <c r="M37" s="9">
        <v>723</v>
      </c>
      <c r="N37" s="33">
        <f t="shared" si="4"/>
        <v>-0.06639004149377592</v>
      </c>
      <c r="O37" s="54">
        <v>182</v>
      </c>
      <c r="P37" s="10">
        <v>184</v>
      </c>
      <c r="Q37" s="51">
        <f t="shared" si="9"/>
        <v>-0.010869565217391353</v>
      </c>
      <c r="R37" s="59">
        <f t="shared" si="10"/>
        <v>15183</v>
      </c>
      <c r="S37" s="10">
        <f t="shared" si="10"/>
        <v>15222</v>
      </c>
      <c r="T37" s="33">
        <f t="shared" si="6"/>
        <v>-0.00256208119826562</v>
      </c>
      <c r="U37" s="57">
        <f t="shared" si="7"/>
        <v>0.7837061252581001</v>
      </c>
      <c r="V37" s="22">
        <v>0.831441759435243</v>
      </c>
      <c r="W37" s="51">
        <f t="shared" si="5"/>
        <v>-0.057413082318077624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7155.833333333</v>
      </c>
      <c r="G38" s="14">
        <v>6829.498517</v>
      </c>
      <c r="H38" s="34">
        <f t="shared" si="2"/>
        <v>0.047783130125980344</v>
      </c>
      <c r="I38" s="36">
        <v>5966</v>
      </c>
      <c r="J38" s="14">
        <v>5993</v>
      </c>
      <c r="K38" s="52">
        <f t="shared" si="3"/>
        <v>-0.004505256132154134</v>
      </c>
      <c r="L38" s="49">
        <v>321</v>
      </c>
      <c r="M38" s="14">
        <v>301</v>
      </c>
      <c r="N38" s="34">
        <f t="shared" si="4"/>
        <v>0.06644518272425248</v>
      </c>
      <c r="O38" s="55">
        <v>63</v>
      </c>
      <c r="P38" s="15">
        <v>65</v>
      </c>
      <c r="Q38" s="52">
        <f t="shared" si="9"/>
        <v>-0.03076923076923077</v>
      </c>
      <c r="R38" s="60">
        <f t="shared" si="10"/>
        <v>6350</v>
      </c>
      <c r="S38" s="15">
        <f t="shared" si="10"/>
        <v>6359</v>
      </c>
      <c r="T38" s="34">
        <f t="shared" si="6"/>
        <v>-0.0014153168737223165</v>
      </c>
      <c r="U38" s="58">
        <f t="shared" si="7"/>
        <v>0.8873879119599808</v>
      </c>
      <c r="V38" s="24">
        <v>0.9389100498095517</v>
      </c>
      <c r="W38" s="52">
        <f t="shared" si="5"/>
        <v>-0.05487441300689211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9099.333333333</v>
      </c>
      <c r="G39" s="41">
        <v>8622.49987</v>
      </c>
      <c r="H39" s="44">
        <f t="shared" si="2"/>
        <v>0.05530106935600343</v>
      </c>
      <c r="I39" s="40">
        <v>5922</v>
      </c>
      <c r="J39" s="41">
        <v>6061</v>
      </c>
      <c r="K39" s="50">
        <f t="shared" si="3"/>
        <v>-0.022933509321894086</v>
      </c>
      <c r="L39" s="75">
        <v>485</v>
      </c>
      <c r="M39" s="41">
        <v>423</v>
      </c>
      <c r="N39" s="44">
        <f t="shared" si="4"/>
        <v>0.14657210401891252</v>
      </c>
      <c r="O39" s="53">
        <v>145</v>
      </c>
      <c r="P39" s="42">
        <v>151</v>
      </c>
      <c r="Q39" s="50">
        <f t="shared" si="9"/>
        <v>-0.039735099337748325</v>
      </c>
      <c r="R39" s="76">
        <f t="shared" si="10"/>
        <v>6552</v>
      </c>
      <c r="S39" s="42">
        <f t="shared" si="10"/>
        <v>6635</v>
      </c>
      <c r="T39" s="44">
        <f t="shared" si="6"/>
        <v>-0.012509419743782946</v>
      </c>
      <c r="U39" s="56">
        <f t="shared" si="7"/>
        <v>0.7200527511173244</v>
      </c>
      <c r="V39" s="43">
        <v>0.7869918699186992</v>
      </c>
      <c r="W39" s="50">
        <f t="shared" si="5"/>
        <v>-0.08505693814637505</v>
      </c>
      <c r="X39" s="104">
        <f>SUM(U39:U42)/4</f>
        <v>0.7584429943805349</v>
      </c>
      <c r="Y39" s="105">
        <f>SUM(V39:V42)/4</f>
        <v>0.8179447802858864</v>
      </c>
      <c r="Z39" s="106">
        <f>(X39/Y39)-1</f>
        <v>-0.07274548030559536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14466.666666667</v>
      </c>
      <c r="G40" s="9">
        <v>13776.99561</v>
      </c>
      <c r="H40" s="33">
        <f t="shared" si="2"/>
        <v>0.05005961213825194</v>
      </c>
      <c r="I40" s="35">
        <v>7934</v>
      </c>
      <c r="J40" s="9">
        <v>8000</v>
      </c>
      <c r="K40" s="51">
        <f t="shared" si="3"/>
        <v>-0.00824999999999998</v>
      </c>
      <c r="L40" s="48">
        <v>664</v>
      </c>
      <c r="M40" s="9">
        <v>647</v>
      </c>
      <c r="N40" s="33">
        <f t="shared" si="4"/>
        <v>0.026275115919629055</v>
      </c>
      <c r="O40" s="54">
        <v>142</v>
      </c>
      <c r="P40" s="10">
        <v>143</v>
      </c>
      <c r="Q40" s="51">
        <f t="shared" si="9"/>
        <v>-0.006993006993006978</v>
      </c>
      <c r="R40" s="59">
        <f t="shared" si="10"/>
        <v>8740</v>
      </c>
      <c r="S40" s="10">
        <f t="shared" si="10"/>
        <v>8790</v>
      </c>
      <c r="T40" s="33">
        <f t="shared" si="6"/>
        <v>-0.005688282138794132</v>
      </c>
      <c r="U40" s="57">
        <f t="shared" si="7"/>
        <v>0.6041474654377741</v>
      </c>
      <c r="V40" s="22">
        <v>0.6414545454545455</v>
      </c>
      <c r="W40" s="51">
        <f t="shared" si="5"/>
        <v>-0.05816013041163348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10578.333333333</v>
      </c>
      <c r="G41" s="9">
        <v>10044.99283</v>
      </c>
      <c r="H41" s="33">
        <f t="shared" si="2"/>
        <v>0.05309516018171223</v>
      </c>
      <c r="I41" s="35">
        <v>8182</v>
      </c>
      <c r="J41" s="9">
        <v>8259</v>
      </c>
      <c r="K41" s="51">
        <f t="shared" si="3"/>
        <v>-0.009323162610485491</v>
      </c>
      <c r="L41" s="48">
        <v>486</v>
      </c>
      <c r="M41" s="9">
        <v>466</v>
      </c>
      <c r="N41" s="33">
        <f t="shared" si="4"/>
        <v>0.0429184549356223</v>
      </c>
      <c r="O41" s="54">
        <v>150</v>
      </c>
      <c r="P41" s="10">
        <v>154</v>
      </c>
      <c r="Q41" s="51">
        <f t="shared" si="9"/>
        <v>-0.025974025974025983</v>
      </c>
      <c r="R41" s="59">
        <f t="shared" si="10"/>
        <v>8818</v>
      </c>
      <c r="S41" s="10">
        <f t="shared" si="10"/>
        <v>8879</v>
      </c>
      <c r="T41" s="33">
        <f t="shared" si="6"/>
        <v>-0.0068701430341254754</v>
      </c>
      <c r="U41" s="57">
        <f t="shared" si="7"/>
        <v>0.83359067275881</v>
      </c>
      <c r="V41" s="22">
        <v>0.8940225526394572</v>
      </c>
      <c r="W41" s="51">
        <f t="shared" si="5"/>
        <v>-0.06759547586605252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21362.333333333</v>
      </c>
      <c r="G42" s="90">
        <v>19813.99977</v>
      </c>
      <c r="H42" s="91">
        <f t="shared" si="2"/>
        <v>0.07814341280438009</v>
      </c>
      <c r="I42" s="92">
        <v>16610</v>
      </c>
      <c r="J42" s="90">
        <v>16694</v>
      </c>
      <c r="K42" s="93">
        <f t="shared" si="3"/>
        <v>-0.00503174793338923</v>
      </c>
      <c r="L42" s="89">
        <v>1679</v>
      </c>
      <c r="M42" s="90">
        <v>1641</v>
      </c>
      <c r="N42" s="91">
        <f t="shared" si="4"/>
        <v>0.023156611822059636</v>
      </c>
      <c r="O42" s="94">
        <v>424</v>
      </c>
      <c r="P42" s="95">
        <v>430</v>
      </c>
      <c r="Q42" s="93">
        <f t="shared" si="9"/>
        <v>-0.013953488372092981</v>
      </c>
      <c r="R42" s="96">
        <f t="shared" si="10"/>
        <v>18713</v>
      </c>
      <c r="S42" s="95">
        <f t="shared" si="10"/>
        <v>18765</v>
      </c>
      <c r="T42" s="91">
        <f t="shared" si="6"/>
        <v>-0.0027711164401812427</v>
      </c>
      <c r="U42" s="97">
        <f t="shared" si="7"/>
        <v>0.8759810882082306</v>
      </c>
      <c r="V42" s="98">
        <v>0.9493101531308434</v>
      </c>
      <c r="W42" s="93">
        <f t="shared" si="5"/>
        <v>-0.07724458089990094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14930.166666667</v>
      </c>
      <c r="G43" s="4">
        <v>14199.4945</v>
      </c>
      <c r="H43" s="79">
        <f t="shared" si="2"/>
        <v>0.051457618203732514</v>
      </c>
      <c r="I43" s="80">
        <v>6075</v>
      </c>
      <c r="J43" s="4">
        <v>6228</v>
      </c>
      <c r="K43" s="81">
        <f t="shared" si="3"/>
        <v>-0.024566473988439252</v>
      </c>
      <c r="L43" s="78">
        <v>338</v>
      </c>
      <c r="M43" s="4">
        <v>359</v>
      </c>
      <c r="N43" s="79">
        <f t="shared" si="4"/>
        <v>-0.058495821727019504</v>
      </c>
      <c r="O43" s="82">
        <v>173</v>
      </c>
      <c r="P43" s="5">
        <v>167</v>
      </c>
      <c r="Q43" s="81">
        <f t="shared" si="9"/>
        <v>0.03592814371257491</v>
      </c>
      <c r="R43" s="83">
        <f t="shared" si="10"/>
        <v>6586</v>
      </c>
      <c r="S43" s="5">
        <f t="shared" si="10"/>
        <v>6754</v>
      </c>
      <c r="T43" s="79">
        <f t="shared" si="6"/>
        <v>-0.024874148652650252</v>
      </c>
      <c r="U43" s="84">
        <f t="shared" si="7"/>
        <v>0.4411203268550152</v>
      </c>
      <c r="V43" s="23">
        <v>0.47706422018348627</v>
      </c>
      <c r="W43" s="81">
        <f t="shared" si="5"/>
        <v>-0.07534393024621822</v>
      </c>
      <c r="X43" s="104">
        <f>SUM(U43:U44)/2</f>
        <v>0.5785268381950555</v>
      </c>
      <c r="Y43" s="105">
        <f>SUM(V43:V44)/2</f>
        <v>0.6082382416136258</v>
      </c>
      <c r="Z43" s="106">
        <f>(X43/Y43)-1</f>
        <v>-0.048848298883259145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266774.833333333</v>
      </c>
      <c r="G44" s="14">
        <v>257859.8983</v>
      </c>
      <c r="H44" s="34">
        <f t="shared" si="2"/>
        <v>0.03457278581162382</v>
      </c>
      <c r="I44" s="36">
        <v>160506</v>
      </c>
      <c r="J44" s="14">
        <v>160320</v>
      </c>
      <c r="K44" s="52">
        <f t="shared" si="3"/>
        <v>0.0011601796407185727</v>
      </c>
      <c r="L44" s="49">
        <v>25317</v>
      </c>
      <c r="M44" s="14">
        <v>25548</v>
      </c>
      <c r="N44" s="34">
        <f t="shared" si="4"/>
        <v>-0.009041803663691894</v>
      </c>
      <c r="O44" s="55">
        <v>5170</v>
      </c>
      <c r="P44" s="15">
        <v>5149</v>
      </c>
      <c r="Q44" s="52">
        <f t="shared" si="9"/>
        <v>0.004078461837250025</v>
      </c>
      <c r="R44" s="60">
        <f t="shared" si="10"/>
        <v>190993</v>
      </c>
      <c r="S44" s="15">
        <f t="shared" si="10"/>
        <v>191017</v>
      </c>
      <c r="T44" s="34">
        <f t="shared" si="6"/>
        <v>-0.00012564326735320375</v>
      </c>
      <c r="U44" s="58">
        <f t="shared" si="7"/>
        <v>0.7159333495350957</v>
      </c>
      <c r="V44" s="24">
        <v>0.7394122630437655</v>
      </c>
      <c r="W44" s="52">
        <f t="shared" si="5"/>
        <v>-0.03175348135561029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9432.666666667</v>
      </c>
      <c r="G45" s="41">
        <v>8965.999777</v>
      </c>
      <c r="H45" s="44">
        <f t="shared" si="2"/>
        <v>0.05204850560716223</v>
      </c>
      <c r="I45" s="40">
        <v>6583</v>
      </c>
      <c r="J45" s="41">
        <v>6621</v>
      </c>
      <c r="K45" s="50">
        <f t="shared" si="3"/>
        <v>-0.005739314302975362</v>
      </c>
      <c r="L45" s="75">
        <v>465</v>
      </c>
      <c r="M45" s="41">
        <v>441</v>
      </c>
      <c r="N45" s="44">
        <f t="shared" si="4"/>
        <v>0.054421768707483054</v>
      </c>
      <c r="O45" s="53">
        <v>127</v>
      </c>
      <c r="P45" s="42">
        <v>129</v>
      </c>
      <c r="Q45" s="50">
        <f t="shared" si="9"/>
        <v>-0.015503875968992276</v>
      </c>
      <c r="R45" s="76">
        <f t="shared" si="10"/>
        <v>7175</v>
      </c>
      <c r="S45" s="42">
        <f t="shared" si="10"/>
        <v>7191</v>
      </c>
      <c r="T45" s="44">
        <f t="shared" si="6"/>
        <v>-0.002225003476567955</v>
      </c>
      <c r="U45" s="56">
        <f t="shared" si="7"/>
        <v>0.760654463212921</v>
      </c>
      <c r="V45" s="43">
        <v>0.8104757650212195</v>
      </c>
      <c r="W45" s="50">
        <f t="shared" si="5"/>
        <v>-0.06147167374831275</v>
      </c>
      <c r="X45" s="104">
        <f>SUM(U45:U46)/2</f>
        <v>0.8738856895085346</v>
      </c>
      <c r="Y45" s="105">
        <f>SUM(V45:V46)/2</f>
        <v>0.9052378825106098</v>
      </c>
      <c r="Z45" s="106">
        <f>(X45/Y45)-1</f>
        <v>-0.03463420345945112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20660.166666667</v>
      </c>
      <c r="G46" s="90">
        <v>20113.99642</v>
      </c>
      <c r="H46" s="91">
        <f t="shared" si="2"/>
        <v>0.027153740870905496</v>
      </c>
      <c r="I46" s="92">
        <v>18640</v>
      </c>
      <c r="J46" s="90">
        <v>18740</v>
      </c>
      <c r="K46" s="93">
        <f t="shared" si="3"/>
        <v>-0.005336179295624355</v>
      </c>
      <c r="L46" s="89">
        <v>1282</v>
      </c>
      <c r="M46" s="90">
        <v>1205</v>
      </c>
      <c r="N46" s="91">
        <f t="shared" si="4"/>
        <v>0.06390041493775933</v>
      </c>
      <c r="O46" s="94">
        <v>472</v>
      </c>
      <c r="P46" s="95">
        <v>469</v>
      </c>
      <c r="Q46" s="93">
        <f t="shared" si="9"/>
        <v>0.006396588486140775</v>
      </c>
      <c r="R46" s="96">
        <f t="shared" si="10"/>
        <v>20394</v>
      </c>
      <c r="S46" s="95">
        <f t="shared" si="10"/>
        <v>20414</v>
      </c>
      <c r="T46" s="91">
        <f t="shared" si="6"/>
        <v>-0.0009797198001371132</v>
      </c>
      <c r="U46" s="97">
        <f t="shared" si="7"/>
        <v>0.9871169158041483</v>
      </c>
      <c r="V46" s="98">
        <v>1</v>
      </c>
      <c r="W46" s="93">
        <f t="shared" si="5"/>
        <v>-0.012883084195851713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10057.166666667</v>
      </c>
      <c r="G47" s="4">
        <v>9343.998662</v>
      </c>
      <c r="H47" s="79">
        <f t="shared" si="2"/>
        <v>0.0763236415655002</v>
      </c>
      <c r="I47" s="80">
        <v>6973</v>
      </c>
      <c r="J47" s="4">
        <v>7035</v>
      </c>
      <c r="K47" s="81">
        <f t="shared" si="3"/>
        <v>-0.008813077469793873</v>
      </c>
      <c r="L47" s="78">
        <v>498</v>
      </c>
      <c r="M47" s="4">
        <v>441</v>
      </c>
      <c r="N47" s="79">
        <f t="shared" si="4"/>
        <v>0.12925170068027203</v>
      </c>
      <c r="O47" s="82">
        <v>193</v>
      </c>
      <c r="P47" s="5">
        <v>196</v>
      </c>
      <c r="Q47" s="81">
        <f t="shared" si="9"/>
        <v>-0.015306122448979553</v>
      </c>
      <c r="R47" s="83">
        <f t="shared" si="10"/>
        <v>7664</v>
      </c>
      <c r="S47" s="5">
        <f t="shared" si="10"/>
        <v>7672</v>
      </c>
      <c r="T47" s="79">
        <f t="shared" si="6"/>
        <v>-0.0010427528675703845</v>
      </c>
      <c r="U47" s="84">
        <f t="shared" si="7"/>
        <v>0.7620436504648174</v>
      </c>
      <c r="V47" s="23">
        <v>0.8212907375643225</v>
      </c>
      <c r="W47" s="81">
        <f t="shared" si="5"/>
        <v>-0.07213899340349605</v>
      </c>
      <c r="X47" s="104">
        <f>SUM(U47:U53)/7</f>
        <v>0.8038692567252433</v>
      </c>
      <c r="Y47" s="105">
        <f>SUM(V47:V53)/7</f>
        <v>0.8602336087048413</v>
      </c>
      <c r="Z47" s="106">
        <f>(X47/Y47)-1</f>
        <v>-0.06552214585577465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6633.5</v>
      </c>
      <c r="G48" s="9">
        <v>6321.495551</v>
      </c>
      <c r="H48" s="33">
        <f t="shared" si="2"/>
        <v>0.049356113040472493</v>
      </c>
      <c r="I48" s="35">
        <v>4554</v>
      </c>
      <c r="J48" s="9">
        <v>4622</v>
      </c>
      <c r="K48" s="51">
        <f t="shared" si="3"/>
        <v>-0.014712245781047129</v>
      </c>
      <c r="L48" s="48">
        <v>326</v>
      </c>
      <c r="M48" s="9">
        <v>319</v>
      </c>
      <c r="N48" s="33">
        <f t="shared" si="4"/>
        <v>0.021943573667711602</v>
      </c>
      <c r="O48" s="54">
        <v>176</v>
      </c>
      <c r="P48" s="10">
        <v>177</v>
      </c>
      <c r="Q48" s="51">
        <f t="shared" si="9"/>
        <v>-0.005649717514124242</v>
      </c>
      <c r="R48" s="59">
        <f t="shared" si="10"/>
        <v>5056</v>
      </c>
      <c r="S48" s="10">
        <f t="shared" si="10"/>
        <v>5118</v>
      </c>
      <c r="T48" s="33">
        <f t="shared" si="6"/>
        <v>-0.012114107073075475</v>
      </c>
      <c r="U48" s="57">
        <f t="shared" si="7"/>
        <v>0.762191904726012</v>
      </c>
      <c r="V48" s="22">
        <v>0.8182683158896289</v>
      </c>
      <c r="W48" s="51">
        <f t="shared" si="5"/>
        <v>-0.06853059085228075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8891.5</v>
      </c>
      <c r="G49" s="9">
        <v>8335.499625</v>
      </c>
      <c r="H49" s="33">
        <f t="shared" si="2"/>
        <v>0.06670270529824407</v>
      </c>
      <c r="I49" s="35">
        <v>7232</v>
      </c>
      <c r="J49" s="9">
        <v>7251</v>
      </c>
      <c r="K49" s="51">
        <f t="shared" si="3"/>
        <v>-0.0026203282305888864</v>
      </c>
      <c r="L49" s="48">
        <v>375</v>
      </c>
      <c r="M49" s="9">
        <v>397</v>
      </c>
      <c r="N49" s="33">
        <f t="shared" si="4"/>
        <v>-0.055415617128463435</v>
      </c>
      <c r="O49" s="54">
        <v>143</v>
      </c>
      <c r="P49" s="10">
        <v>140</v>
      </c>
      <c r="Q49" s="51">
        <f t="shared" si="9"/>
        <v>0.021428571428571352</v>
      </c>
      <c r="R49" s="59">
        <f t="shared" si="10"/>
        <v>7750</v>
      </c>
      <c r="S49" s="10">
        <f t="shared" si="10"/>
        <v>7788</v>
      </c>
      <c r="T49" s="33">
        <f t="shared" si="6"/>
        <v>-0.004879301489471022</v>
      </c>
      <c r="U49" s="57">
        <f t="shared" si="7"/>
        <v>0.871618961929933</v>
      </c>
      <c r="V49" s="22">
        <v>0.9455725099122912</v>
      </c>
      <c r="W49" s="51">
        <f t="shared" si="5"/>
        <v>-0.07821034051552311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15078.166666667</v>
      </c>
      <c r="G50" s="9">
        <v>14295.49894</v>
      </c>
      <c r="H50" s="33">
        <f t="shared" si="2"/>
        <v>0.054749241698520246</v>
      </c>
      <c r="I50" s="35">
        <v>12518</v>
      </c>
      <c r="J50" s="9">
        <v>12595</v>
      </c>
      <c r="K50" s="51">
        <f t="shared" si="3"/>
        <v>-0.006113537117903967</v>
      </c>
      <c r="L50" s="48">
        <v>706</v>
      </c>
      <c r="M50" s="9">
        <v>690</v>
      </c>
      <c r="N50" s="33">
        <f t="shared" si="4"/>
        <v>0.023188405797101463</v>
      </c>
      <c r="O50" s="54">
        <v>233</v>
      </c>
      <c r="P50" s="10">
        <v>234</v>
      </c>
      <c r="Q50" s="51">
        <f t="shared" si="9"/>
        <v>-0.004273504273504258</v>
      </c>
      <c r="R50" s="59">
        <f t="shared" si="10"/>
        <v>13457</v>
      </c>
      <c r="S50" s="10">
        <f t="shared" si="10"/>
        <v>13519</v>
      </c>
      <c r="T50" s="33">
        <f t="shared" si="6"/>
        <v>-0.004586138027960596</v>
      </c>
      <c r="U50" s="57">
        <f t="shared" si="7"/>
        <v>0.8924825078203386</v>
      </c>
      <c r="V50" s="22">
        <v>0.945981923912282</v>
      </c>
      <c r="W50" s="51">
        <f t="shared" si="5"/>
        <v>-0.05655437460230395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19510.166666667</v>
      </c>
      <c r="G51" s="9">
        <v>18695.99398</v>
      </c>
      <c r="H51" s="33">
        <f t="shared" si="2"/>
        <v>0.043547975439977016</v>
      </c>
      <c r="I51" s="35">
        <v>13848</v>
      </c>
      <c r="J51" s="9">
        <v>13985</v>
      </c>
      <c r="K51" s="51">
        <f t="shared" si="3"/>
        <v>-0.009796210225241353</v>
      </c>
      <c r="L51" s="48">
        <v>1135</v>
      </c>
      <c r="M51" s="9">
        <v>1071</v>
      </c>
      <c r="N51" s="33">
        <f t="shared" si="4"/>
        <v>0.05975723622782447</v>
      </c>
      <c r="O51" s="54">
        <v>483</v>
      </c>
      <c r="P51" s="10">
        <v>487</v>
      </c>
      <c r="Q51" s="51">
        <f t="shared" si="9"/>
        <v>-0.008213552361396315</v>
      </c>
      <c r="R51" s="59">
        <f t="shared" si="10"/>
        <v>15466</v>
      </c>
      <c r="S51" s="10">
        <f t="shared" si="10"/>
        <v>15543</v>
      </c>
      <c r="T51" s="33">
        <f t="shared" si="6"/>
        <v>-0.004953998584571795</v>
      </c>
      <c r="U51" s="57">
        <f t="shared" si="7"/>
        <v>0.7927149093207679</v>
      </c>
      <c r="V51" s="22">
        <v>0.8352537649391715</v>
      </c>
      <c r="W51" s="51">
        <f t="shared" si="5"/>
        <v>-0.05092925935090098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9634</v>
      </c>
      <c r="G52" s="9">
        <v>9200.494008</v>
      </c>
      <c r="H52" s="33">
        <f t="shared" si="2"/>
        <v>0.04711768646586356</v>
      </c>
      <c r="I52" s="35">
        <v>6556</v>
      </c>
      <c r="J52" s="9">
        <v>6623</v>
      </c>
      <c r="K52" s="51">
        <f t="shared" si="3"/>
        <v>-0.010116261512909563</v>
      </c>
      <c r="L52" s="48">
        <v>427</v>
      </c>
      <c r="M52" s="9">
        <v>359</v>
      </c>
      <c r="N52" s="33">
        <f t="shared" si="4"/>
        <v>0.18941504178272983</v>
      </c>
      <c r="O52" s="54">
        <v>93</v>
      </c>
      <c r="P52" s="10">
        <v>94</v>
      </c>
      <c r="Q52" s="51">
        <f t="shared" si="9"/>
        <v>-0.010638297872340385</v>
      </c>
      <c r="R52" s="59">
        <f t="shared" si="10"/>
        <v>7076</v>
      </c>
      <c r="S52" s="10">
        <f t="shared" si="10"/>
        <v>7076</v>
      </c>
      <c r="T52" s="33">
        <f t="shared" si="6"/>
        <v>0</v>
      </c>
      <c r="U52" s="57">
        <f t="shared" si="7"/>
        <v>0.7344820427652066</v>
      </c>
      <c r="V52" s="22">
        <v>0.7733957947488833</v>
      </c>
      <c r="W52" s="51">
        <f t="shared" si="5"/>
        <v>-0.05031544294381873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15923.833333333</v>
      </c>
      <c r="G53" s="14">
        <v>14837.49291</v>
      </c>
      <c r="H53" s="34">
        <f t="shared" si="2"/>
        <v>0.07321590176470028</v>
      </c>
      <c r="I53" s="36">
        <v>11545</v>
      </c>
      <c r="J53" s="14">
        <v>11643</v>
      </c>
      <c r="K53" s="52">
        <f t="shared" si="3"/>
        <v>-0.008417074637121047</v>
      </c>
      <c r="L53" s="49">
        <v>1035</v>
      </c>
      <c r="M53" s="14">
        <v>981</v>
      </c>
      <c r="N53" s="34">
        <f t="shared" si="4"/>
        <v>0.05504587155963292</v>
      </c>
      <c r="O53" s="55">
        <v>343</v>
      </c>
      <c r="P53" s="15">
        <v>337</v>
      </c>
      <c r="Q53" s="52">
        <f t="shared" si="9"/>
        <v>0.017804154302670572</v>
      </c>
      <c r="R53" s="60">
        <f t="shared" si="10"/>
        <v>12923</v>
      </c>
      <c r="S53" s="15">
        <f t="shared" si="10"/>
        <v>12961</v>
      </c>
      <c r="T53" s="34">
        <f t="shared" si="6"/>
        <v>-0.002931872540699043</v>
      </c>
      <c r="U53" s="58">
        <f t="shared" si="7"/>
        <v>0.8115508200496282</v>
      </c>
      <c r="V53" s="24">
        <v>0.8818722139673105</v>
      </c>
      <c r="W53" s="52">
        <f t="shared" si="5"/>
        <v>-0.07974102461095234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11978.5</v>
      </c>
      <c r="G54" s="41">
        <v>11357.9956</v>
      </c>
      <c r="H54" s="44">
        <f t="shared" si="2"/>
        <v>0.05463150558008656</v>
      </c>
      <c r="I54" s="40">
        <v>9689</v>
      </c>
      <c r="J54" s="41">
        <v>9746</v>
      </c>
      <c r="K54" s="50">
        <f t="shared" si="3"/>
        <v>-0.005848553252616462</v>
      </c>
      <c r="L54" s="75">
        <v>589</v>
      </c>
      <c r="M54" s="41">
        <v>554</v>
      </c>
      <c r="N54" s="44">
        <f t="shared" si="4"/>
        <v>0.06317689530685922</v>
      </c>
      <c r="O54" s="53">
        <v>169</v>
      </c>
      <c r="P54" s="42">
        <v>169</v>
      </c>
      <c r="Q54" s="50">
        <f t="shared" si="9"/>
        <v>0</v>
      </c>
      <c r="R54" s="76">
        <f t="shared" si="10"/>
        <v>10447</v>
      </c>
      <c r="S54" s="42">
        <f t="shared" si="10"/>
        <v>10469</v>
      </c>
      <c r="T54" s="44">
        <f t="shared" si="6"/>
        <v>-0.0021014423536154236</v>
      </c>
      <c r="U54" s="56">
        <f t="shared" si="7"/>
        <v>0.8721459281212172</v>
      </c>
      <c r="V54" s="43">
        <v>0.9351565946184385</v>
      </c>
      <c r="W54" s="50">
        <f t="shared" si="5"/>
        <v>-0.06737980233452867</v>
      </c>
      <c r="X54" s="104">
        <f>SUM(U54:U58)/5</f>
        <v>0.811024985437324</v>
      </c>
      <c r="Y54" s="105">
        <f>SUM(V54:V58)/5</f>
        <v>0.8631142609473098</v>
      </c>
      <c r="Z54" s="106">
        <f>(X54/Y54)-1</f>
        <v>-0.060350382176301065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7984.5</v>
      </c>
      <c r="G55" s="9">
        <v>7454.997586</v>
      </c>
      <c r="H55" s="33">
        <f t="shared" si="2"/>
        <v>0.071026503750232</v>
      </c>
      <c r="I55" s="35">
        <v>4868</v>
      </c>
      <c r="J55" s="9">
        <v>4815</v>
      </c>
      <c r="K55" s="51">
        <f t="shared" si="3"/>
        <v>0.011007268951194193</v>
      </c>
      <c r="L55" s="48">
        <v>547</v>
      </c>
      <c r="M55" s="9">
        <v>597</v>
      </c>
      <c r="N55" s="33">
        <f t="shared" si="4"/>
        <v>-0.08375209380234505</v>
      </c>
      <c r="O55" s="54">
        <v>36</v>
      </c>
      <c r="P55" s="10">
        <v>35</v>
      </c>
      <c r="Q55" s="51">
        <f t="shared" si="9"/>
        <v>0.02857142857142847</v>
      </c>
      <c r="R55" s="59">
        <f t="shared" si="10"/>
        <v>5451</v>
      </c>
      <c r="S55" s="10">
        <f t="shared" si="10"/>
        <v>5447</v>
      </c>
      <c r="T55" s="33">
        <f t="shared" si="6"/>
        <v>0.0007343491830364979</v>
      </c>
      <c r="U55" s="57">
        <f t="shared" si="7"/>
        <v>0.6826977268457637</v>
      </c>
      <c r="V55" s="22">
        <v>0.7418142780461621</v>
      </c>
      <c r="W55" s="51">
        <f t="shared" si="5"/>
        <v>-0.07969184868765711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7431.333333333</v>
      </c>
      <c r="G56" s="9">
        <v>7008.499839</v>
      </c>
      <c r="H56" s="33">
        <f t="shared" si="2"/>
        <v>0.06033152658149055</v>
      </c>
      <c r="I56" s="35">
        <v>5461</v>
      </c>
      <c r="J56" s="9">
        <v>5496</v>
      </c>
      <c r="K56" s="51">
        <f t="shared" si="3"/>
        <v>-0.006368267831149965</v>
      </c>
      <c r="L56" s="48">
        <v>346</v>
      </c>
      <c r="M56" s="9">
        <v>336</v>
      </c>
      <c r="N56" s="33">
        <f t="shared" si="4"/>
        <v>0.029761904761904656</v>
      </c>
      <c r="O56" s="54">
        <v>27</v>
      </c>
      <c r="P56" s="10">
        <v>28</v>
      </c>
      <c r="Q56" s="51">
        <f t="shared" si="9"/>
        <v>-0.0357142857142857</v>
      </c>
      <c r="R56" s="59">
        <f t="shared" si="10"/>
        <v>5834</v>
      </c>
      <c r="S56" s="10">
        <f t="shared" si="10"/>
        <v>5860</v>
      </c>
      <c r="T56" s="33">
        <f t="shared" si="6"/>
        <v>-0.004436860068259385</v>
      </c>
      <c r="U56" s="57">
        <f t="shared" si="7"/>
        <v>0.7850542746927777</v>
      </c>
      <c r="V56" s="22">
        <v>0.8398342620374339</v>
      </c>
      <c r="W56" s="51">
        <f t="shared" si="5"/>
        <v>-0.06522714042620781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7670.5</v>
      </c>
      <c r="G57" s="9">
        <v>7250.998897</v>
      </c>
      <c r="H57" s="33">
        <f t="shared" si="2"/>
        <v>0.05785425000872113</v>
      </c>
      <c r="I57" s="35">
        <v>5389</v>
      </c>
      <c r="J57" s="9">
        <v>5370</v>
      </c>
      <c r="K57" s="51">
        <f t="shared" si="3"/>
        <v>0.003538175046554848</v>
      </c>
      <c r="L57" s="48">
        <v>450</v>
      </c>
      <c r="M57" s="9">
        <v>462</v>
      </c>
      <c r="N57" s="33">
        <f t="shared" si="4"/>
        <v>-0.025974025974025983</v>
      </c>
      <c r="O57" s="54">
        <v>27</v>
      </c>
      <c r="P57" s="10">
        <v>29</v>
      </c>
      <c r="Q57" s="51">
        <f t="shared" si="9"/>
        <v>-0.06896551724137934</v>
      </c>
      <c r="R57" s="59">
        <f t="shared" si="10"/>
        <v>5866</v>
      </c>
      <c r="S57" s="10">
        <f t="shared" si="10"/>
        <v>5861</v>
      </c>
      <c r="T57" s="33">
        <f t="shared" si="6"/>
        <v>0.0008530967411704005</v>
      </c>
      <c r="U57" s="57">
        <f t="shared" si="7"/>
        <v>0.7647480607522326</v>
      </c>
      <c r="V57" s="22">
        <v>0.8121027908261951</v>
      </c>
      <c r="W57" s="51">
        <f t="shared" si="5"/>
        <v>-0.05831125149291272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46700.666666667</v>
      </c>
      <c r="G58" s="90">
        <v>44711.97736</v>
      </c>
      <c r="H58" s="91">
        <f t="shared" si="2"/>
        <v>0.04447777584639123</v>
      </c>
      <c r="I58" s="92">
        <v>38134</v>
      </c>
      <c r="J58" s="90">
        <v>38073</v>
      </c>
      <c r="K58" s="93">
        <f t="shared" si="3"/>
        <v>0.0016021852756546995</v>
      </c>
      <c r="L58" s="89">
        <v>5272</v>
      </c>
      <c r="M58" s="90">
        <v>5316</v>
      </c>
      <c r="N58" s="91">
        <f t="shared" si="4"/>
        <v>-0.008276899924755443</v>
      </c>
      <c r="O58" s="94">
        <v>982</v>
      </c>
      <c r="P58" s="95">
        <v>997</v>
      </c>
      <c r="Q58" s="93">
        <f t="shared" si="9"/>
        <v>-0.015045135406218657</v>
      </c>
      <c r="R58" s="96">
        <f t="shared" si="10"/>
        <v>44388</v>
      </c>
      <c r="S58" s="95">
        <f t="shared" si="10"/>
        <v>44386</v>
      </c>
      <c r="T58" s="91">
        <f t="shared" si="6"/>
        <v>4.505925291753421E-05</v>
      </c>
      <c r="U58" s="97">
        <f t="shared" si="7"/>
        <v>0.9504789367746289</v>
      </c>
      <c r="V58" s="98">
        <v>0.9866633792083203</v>
      </c>
      <c r="W58" s="93">
        <f t="shared" si="5"/>
        <v>-0.03667354357747121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23224</v>
      </c>
      <c r="G59" s="4">
        <v>22625.98619</v>
      </c>
      <c r="H59" s="79">
        <f t="shared" si="2"/>
        <v>0.02643039755165688</v>
      </c>
      <c r="I59" s="80">
        <v>20755</v>
      </c>
      <c r="J59" s="4">
        <v>21113</v>
      </c>
      <c r="K59" s="81">
        <f t="shared" si="3"/>
        <v>-0.016956377587268534</v>
      </c>
      <c r="L59" s="78">
        <v>695</v>
      </c>
      <c r="M59" s="4">
        <v>551</v>
      </c>
      <c r="N59" s="79">
        <f t="shared" si="4"/>
        <v>0.26134301270417426</v>
      </c>
      <c r="O59" s="82">
        <v>664</v>
      </c>
      <c r="P59" s="5">
        <v>682</v>
      </c>
      <c r="Q59" s="81">
        <f t="shared" si="9"/>
        <v>-0.02639296187683282</v>
      </c>
      <c r="R59" s="83">
        <f t="shared" si="10"/>
        <v>22114</v>
      </c>
      <c r="S59" s="5">
        <f t="shared" si="10"/>
        <v>22346</v>
      </c>
      <c r="T59" s="79">
        <f t="shared" si="6"/>
        <v>-0.010382171305826526</v>
      </c>
      <c r="U59" s="84">
        <f t="shared" si="7"/>
        <v>0.9522046159145712</v>
      </c>
      <c r="V59" s="23">
        <v>1</v>
      </c>
      <c r="W59" s="81">
        <f t="shared" si="5"/>
        <v>-0.04779538408542883</v>
      </c>
      <c r="X59" s="104">
        <f>SUM(U59:U63)/5</f>
        <v>0.7424078764342716</v>
      </c>
      <c r="Y59" s="105">
        <f>SUM(V59:V63)/5</f>
        <v>0.7816371355044213</v>
      </c>
      <c r="Z59" s="106">
        <f>(X59/Y59)-1</f>
        <v>-0.05018858148907346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7701</v>
      </c>
      <c r="G60" s="9">
        <v>7484.496242</v>
      </c>
      <c r="H60" s="33">
        <f t="shared" si="2"/>
        <v>0.028926964621221574</v>
      </c>
      <c r="I60" s="35">
        <v>5606</v>
      </c>
      <c r="J60" s="9">
        <v>5694</v>
      </c>
      <c r="K60" s="51">
        <f t="shared" si="3"/>
        <v>-0.015454864769933296</v>
      </c>
      <c r="L60" s="48">
        <v>214</v>
      </c>
      <c r="M60" s="9">
        <v>158</v>
      </c>
      <c r="N60" s="33">
        <f t="shared" si="4"/>
        <v>0.35443037974683533</v>
      </c>
      <c r="O60" s="54">
        <v>237</v>
      </c>
      <c r="P60" s="10">
        <v>239</v>
      </c>
      <c r="Q60" s="51">
        <f t="shared" si="9"/>
        <v>-0.008368200836820106</v>
      </c>
      <c r="R60" s="59">
        <f t="shared" si="10"/>
        <v>6057</v>
      </c>
      <c r="S60" s="10">
        <f t="shared" si="10"/>
        <v>6091</v>
      </c>
      <c r="T60" s="33">
        <f t="shared" si="6"/>
        <v>-0.0055820062387128555</v>
      </c>
      <c r="U60" s="57">
        <f t="shared" si="7"/>
        <v>0.7865212310089599</v>
      </c>
      <c r="V60" s="22">
        <v>0.830074986609534</v>
      </c>
      <c r="W60" s="51">
        <f t="shared" si="5"/>
        <v>-0.05246966394984476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12612</v>
      </c>
      <c r="G61" s="9">
        <v>12615.4988</v>
      </c>
      <c r="H61" s="33">
        <f t="shared" si="2"/>
        <v>-0.0002773413921611789</v>
      </c>
      <c r="I61" s="35">
        <v>6816</v>
      </c>
      <c r="J61" s="9">
        <v>6954</v>
      </c>
      <c r="K61" s="51">
        <f t="shared" si="3"/>
        <v>-0.019844693701466798</v>
      </c>
      <c r="L61" s="48">
        <v>293</v>
      </c>
      <c r="M61" s="9">
        <v>238</v>
      </c>
      <c r="N61" s="33">
        <f t="shared" si="4"/>
        <v>0.23109243697478998</v>
      </c>
      <c r="O61" s="54">
        <v>264</v>
      </c>
      <c r="P61" s="10">
        <v>269</v>
      </c>
      <c r="Q61" s="51">
        <f t="shared" si="9"/>
        <v>-0.018587360594795488</v>
      </c>
      <c r="R61" s="59">
        <f t="shared" si="10"/>
        <v>7373</v>
      </c>
      <c r="S61" s="10">
        <f t="shared" si="10"/>
        <v>7461</v>
      </c>
      <c r="T61" s="33">
        <f t="shared" si="6"/>
        <v>-0.011794665594424325</v>
      </c>
      <c r="U61" s="57">
        <f t="shared" si="7"/>
        <v>0.5846019663812242</v>
      </c>
      <c r="V61" s="22">
        <v>0.5904724096863835</v>
      </c>
      <c r="W61" s="51">
        <f t="shared" si="5"/>
        <v>-0.009941943448767199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26437.5</v>
      </c>
      <c r="G62" s="9">
        <v>25294.97847</v>
      </c>
      <c r="H62" s="33">
        <f t="shared" si="2"/>
        <v>0.04516791865844194</v>
      </c>
      <c r="I62" s="35">
        <v>20327</v>
      </c>
      <c r="J62" s="9">
        <v>20732</v>
      </c>
      <c r="K62" s="51">
        <f t="shared" si="3"/>
        <v>-0.019535018329153053</v>
      </c>
      <c r="L62" s="48">
        <v>649</v>
      </c>
      <c r="M62" s="9">
        <v>605</v>
      </c>
      <c r="N62" s="33">
        <f t="shared" si="4"/>
        <v>0.07272727272727275</v>
      </c>
      <c r="O62" s="54">
        <v>551</v>
      </c>
      <c r="P62" s="10">
        <v>542</v>
      </c>
      <c r="Q62" s="51">
        <f t="shared" si="9"/>
        <v>0.016605166051660625</v>
      </c>
      <c r="R62" s="59">
        <f t="shared" si="10"/>
        <v>21527</v>
      </c>
      <c r="S62" s="10">
        <f t="shared" si="10"/>
        <v>21879</v>
      </c>
      <c r="T62" s="33">
        <f t="shared" si="6"/>
        <v>-0.016088486676722025</v>
      </c>
      <c r="U62" s="57">
        <f t="shared" si="7"/>
        <v>0.8142600472813238</v>
      </c>
      <c r="V62" s="22">
        <v>0.8621195307545974</v>
      </c>
      <c r="W62" s="51">
        <f t="shared" si="5"/>
        <v>-0.055513744632815554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14130</v>
      </c>
      <c r="G63" s="14">
        <v>13283.99153</v>
      </c>
      <c r="H63" s="34">
        <f t="shared" si="2"/>
        <v>0.0636863150725</v>
      </c>
      <c r="I63" s="36">
        <v>7614</v>
      </c>
      <c r="J63" s="14">
        <v>7745</v>
      </c>
      <c r="K63" s="52">
        <f t="shared" si="3"/>
        <v>-0.016914138153647507</v>
      </c>
      <c r="L63" s="49">
        <v>265</v>
      </c>
      <c r="M63" s="14">
        <v>218</v>
      </c>
      <c r="N63" s="34">
        <f t="shared" si="4"/>
        <v>0.2155963302752293</v>
      </c>
      <c r="O63" s="55">
        <v>238</v>
      </c>
      <c r="P63" s="15">
        <v>243</v>
      </c>
      <c r="Q63" s="52">
        <f t="shared" si="9"/>
        <v>-0.020576131687242816</v>
      </c>
      <c r="R63" s="60">
        <f t="shared" si="10"/>
        <v>8117</v>
      </c>
      <c r="S63" s="15">
        <f t="shared" si="10"/>
        <v>8206</v>
      </c>
      <c r="T63" s="34">
        <f t="shared" si="6"/>
        <v>-0.010845722641969258</v>
      </c>
      <c r="U63" s="58">
        <f t="shared" si="7"/>
        <v>0.5744515215852796</v>
      </c>
      <c r="V63" s="24">
        <v>0.6255187504715913</v>
      </c>
      <c r="W63" s="52">
        <f t="shared" si="5"/>
        <v>-0.08163980511824964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58555.333333333</v>
      </c>
      <c r="G64" s="41">
        <v>56716.96389</v>
      </c>
      <c r="H64" s="44">
        <f t="shared" si="2"/>
        <v>0.0324130439509851</v>
      </c>
      <c r="I64" s="40">
        <v>34081</v>
      </c>
      <c r="J64" s="41">
        <v>34436</v>
      </c>
      <c r="K64" s="50">
        <f t="shared" si="3"/>
        <v>-0.010308978975490768</v>
      </c>
      <c r="L64" s="75">
        <v>1251</v>
      </c>
      <c r="M64" s="41">
        <v>1106</v>
      </c>
      <c r="N64" s="44">
        <f t="shared" si="4"/>
        <v>0.13110307414104883</v>
      </c>
      <c r="O64" s="53">
        <v>1013</v>
      </c>
      <c r="P64" s="42">
        <v>1008</v>
      </c>
      <c r="Q64" s="50">
        <f t="shared" si="9"/>
        <v>0.004960317460317443</v>
      </c>
      <c r="R64" s="76">
        <f t="shared" si="10"/>
        <v>36345</v>
      </c>
      <c r="S64" s="42">
        <f t="shared" si="10"/>
        <v>36550</v>
      </c>
      <c r="T64" s="44">
        <f t="shared" si="6"/>
        <v>-0.005608755129958953</v>
      </c>
      <c r="U64" s="56">
        <f t="shared" si="7"/>
        <v>0.6206949551990745</v>
      </c>
      <c r="V64" s="43">
        <v>0.6574771144806136</v>
      </c>
      <c r="W64" s="50">
        <f t="shared" si="5"/>
        <v>-0.05594439482596425</v>
      </c>
      <c r="X64" s="104">
        <f>SUM(U64:U66)/3</f>
        <v>0.5708677331587757</v>
      </c>
      <c r="Y64" s="105">
        <f>SUM(V64:V66)/3</f>
        <v>0.6071445578609181</v>
      </c>
      <c r="Z64" s="106">
        <f>(X64/Y64)-1</f>
        <v>-0.05974989684491672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26116</v>
      </c>
      <c r="G65" s="9">
        <v>25633.97876</v>
      </c>
      <c r="H65" s="33">
        <f t="shared" si="2"/>
        <v>0.018803996231445685</v>
      </c>
      <c r="I65" s="35">
        <v>7631</v>
      </c>
      <c r="J65" s="9">
        <v>7771</v>
      </c>
      <c r="K65" s="51">
        <f t="shared" si="3"/>
        <v>-0.018015699395187212</v>
      </c>
      <c r="L65" s="48">
        <v>222</v>
      </c>
      <c r="M65" s="9">
        <v>199</v>
      </c>
      <c r="N65" s="33">
        <f t="shared" si="4"/>
        <v>0.11557788944723613</v>
      </c>
      <c r="O65" s="54">
        <v>137</v>
      </c>
      <c r="P65" s="10">
        <v>136</v>
      </c>
      <c r="Q65" s="51">
        <f t="shared" si="9"/>
        <v>0.007352941176470562</v>
      </c>
      <c r="R65" s="59">
        <f t="shared" si="10"/>
        <v>7990</v>
      </c>
      <c r="S65" s="10">
        <f t="shared" si="10"/>
        <v>8106</v>
      </c>
      <c r="T65" s="33">
        <f t="shared" si="6"/>
        <v>-0.014310387367382216</v>
      </c>
      <c r="U65" s="57">
        <f t="shared" si="7"/>
        <v>0.30594271710828613</v>
      </c>
      <c r="V65" s="22">
        <v>0.3174032068830661</v>
      </c>
      <c r="W65" s="51">
        <f t="shared" si="5"/>
        <v>-0.0361070383860429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13314.833333333</v>
      </c>
      <c r="G66" s="14">
        <v>12735.49387</v>
      </c>
      <c r="H66" s="34">
        <f t="shared" si="2"/>
        <v>0.045490145042408114</v>
      </c>
      <c r="I66" s="36">
        <v>9858</v>
      </c>
      <c r="J66" s="14">
        <v>10021</v>
      </c>
      <c r="K66" s="52">
        <f t="shared" si="3"/>
        <v>-0.016265841732362007</v>
      </c>
      <c r="L66" s="49">
        <v>348</v>
      </c>
      <c r="M66" s="14">
        <v>314</v>
      </c>
      <c r="N66" s="34">
        <f t="shared" si="4"/>
        <v>0.10828025477707004</v>
      </c>
      <c r="O66" s="55">
        <v>259</v>
      </c>
      <c r="P66" s="15">
        <v>267</v>
      </c>
      <c r="Q66" s="52">
        <f t="shared" si="9"/>
        <v>-0.029962546816479363</v>
      </c>
      <c r="R66" s="60">
        <f t="shared" si="10"/>
        <v>10465</v>
      </c>
      <c r="S66" s="15">
        <f t="shared" si="10"/>
        <v>10602</v>
      </c>
      <c r="T66" s="34">
        <f t="shared" si="6"/>
        <v>-0.012922090171665679</v>
      </c>
      <c r="U66" s="58">
        <f t="shared" si="7"/>
        <v>0.7859655271689666</v>
      </c>
      <c r="V66" s="24">
        <v>0.8465533522190746</v>
      </c>
      <c r="W66" s="52">
        <f t="shared" si="5"/>
        <v>-0.07157000192756757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1708170</v>
      </c>
      <c r="G68" s="27">
        <f>SUM(G3:G67)</f>
        <v>1632394.8947240002</v>
      </c>
      <c r="H68" s="62">
        <f>(F68/G68)-1</f>
        <v>0.04641959217154468</v>
      </c>
      <c r="I68" s="65">
        <f>SUM(I3:I67)</f>
        <v>1173567</v>
      </c>
      <c r="J68" s="27">
        <f>SUM(J3:J67)</f>
        <v>1175619</v>
      </c>
      <c r="K68" s="61">
        <f>(I68/J68)-1</f>
        <v>-0.0017454634537209524</v>
      </c>
      <c r="L68" s="64">
        <f>SUM(L3:L67)</f>
        <v>276646</v>
      </c>
      <c r="M68" s="27">
        <f>SUM(M3:M67)</f>
        <v>277906</v>
      </c>
      <c r="N68" s="62">
        <f>(L68/M68)-1</f>
        <v>-0.004533907148460248</v>
      </c>
      <c r="O68" s="65">
        <f>SUM(O3:O67)</f>
        <v>35316</v>
      </c>
      <c r="P68" s="27">
        <f>SUM(P3:P67)</f>
        <v>35591</v>
      </c>
      <c r="Q68" s="61">
        <f>(O68/P68)-1</f>
        <v>-0.0077266724733781045</v>
      </c>
      <c r="R68" s="64">
        <f>SUM(R3:R67)</f>
        <v>1485529</v>
      </c>
      <c r="S68" s="27">
        <f>SUM(S3:S67)</f>
        <v>1489116</v>
      </c>
      <c r="T68" s="62">
        <f t="shared" si="6"/>
        <v>-0.002408811670816746</v>
      </c>
      <c r="U68" s="63">
        <f>+R68/F68</f>
        <v>0.8696610993051043</v>
      </c>
      <c r="V68" s="32">
        <f>+S68/G68</f>
        <v>0.9122277978281564</v>
      </c>
      <c r="W68" s="62">
        <f>(U68/V68)-1</f>
        <v>-0.04666235629345594</v>
      </c>
      <c r="X68" s="68"/>
      <c r="Z68" s="69"/>
    </row>
    <row r="69" spans="5:18" ht="15.75" thickBot="1">
      <c r="E69" s="66" t="s">
        <v>161</v>
      </c>
      <c r="F69" s="99">
        <f>F68-G68</f>
        <v>75775.10527599975</v>
      </c>
      <c r="I69" s="99">
        <f>I68-J68</f>
        <v>-2052</v>
      </c>
      <c r="L69" s="99">
        <f>L68-M68</f>
        <v>-1260</v>
      </c>
      <c r="O69" s="99">
        <f>O68-P68</f>
        <v>-275</v>
      </c>
      <c r="R69" s="99">
        <f>R68-S68</f>
        <v>-3587</v>
      </c>
    </row>
    <row r="70" spans="6:21" ht="24.75" thickBot="1">
      <c r="F70" s="100" t="s">
        <v>239</v>
      </c>
      <c r="I70" s="100" t="s">
        <v>252</v>
      </c>
      <c r="L70" s="100" t="s">
        <v>253</v>
      </c>
      <c r="O70" s="100" t="s">
        <v>254</v>
      </c>
      <c r="R70" s="100" t="s">
        <v>248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 t="s">
        <v>250</v>
      </c>
      <c r="L1" t="s">
        <v>229</v>
      </c>
      <c r="M1" s="119" t="s">
        <v>230</v>
      </c>
      <c r="N1" s="119" t="s">
        <v>243</v>
      </c>
      <c r="O1" s="119" t="s">
        <v>233</v>
      </c>
      <c r="P1" s="124" t="s">
        <v>231</v>
      </c>
      <c r="Q1" s="125" t="s">
        <v>244</v>
      </c>
      <c r="V1" s="122" t="s">
        <v>236</v>
      </c>
      <c r="W1" s="122" t="s">
        <v>237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4801</v>
      </c>
      <c r="G2">
        <v>79</v>
      </c>
      <c r="H2">
        <v>285</v>
      </c>
      <c r="I2">
        <v>5818</v>
      </c>
      <c r="J2">
        <v>5814.333333333</v>
      </c>
      <c r="K2">
        <f aca="true" t="shared" si="0" ref="K2:K33">+B2-LEFT(L2,5)</f>
        <v>564</v>
      </c>
      <c r="L2" t="s">
        <v>165</v>
      </c>
      <c r="M2" s="120">
        <v>241061</v>
      </c>
      <c r="N2" s="120">
        <v>582</v>
      </c>
      <c r="O2" s="120">
        <v>13707</v>
      </c>
      <c r="P2" s="120">
        <v>174467</v>
      </c>
      <c r="Q2" s="126">
        <f>+N2+O2</f>
        <v>14289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25012</v>
      </c>
      <c r="G3">
        <v>599</v>
      </c>
      <c r="H3">
        <v>1791</v>
      </c>
      <c r="I3">
        <v>30137</v>
      </c>
      <c r="J3">
        <v>30103.5</v>
      </c>
      <c r="K3">
        <f t="shared" si="0"/>
        <v>659</v>
      </c>
      <c r="L3" t="s">
        <v>166</v>
      </c>
      <c r="M3" s="120">
        <v>6973</v>
      </c>
      <c r="N3" s="120">
        <v>21</v>
      </c>
      <c r="O3" s="120">
        <v>172</v>
      </c>
      <c r="P3" s="120">
        <v>498</v>
      </c>
      <c r="Q3" s="126">
        <f aca="true" t="shared" si="2" ref="Q3:Q65">+N3+O3</f>
        <v>193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9486</v>
      </c>
      <c r="G4">
        <v>137</v>
      </c>
      <c r="H4">
        <v>435</v>
      </c>
      <c r="I4">
        <v>11352</v>
      </c>
      <c r="J4">
        <v>11342.833333333</v>
      </c>
      <c r="K4">
        <f t="shared" si="0"/>
        <v>677</v>
      </c>
      <c r="L4" t="s">
        <v>167</v>
      </c>
      <c r="M4" s="120">
        <v>6913</v>
      </c>
      <c r="N4" s="120">
        <v>4</v>
      </c>
      <c r="O4" s="120">
        <v>26</v>
      </c>
      <c r="P4" s="120">
        <v>714</v>
      </c>
      <c r="Q4" s="126">
        <f t="shared" si="2"/>
        <v>30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241061</v>
      </c>
      <c r="G5">
        <v>14289</v>
      </c>
      <c r="H5">
        <v>174467</v>
      </c>
      <c r="I5">
        <v>413484</v>
      </c>
      <c r="J5">
        <v>413042.5</v>
      </c>
      <c r="K5">
        <f t="shared" si="0"/>
        <v>-35</v>
      </c>
      <c r="L5" t="s">
        <v>168</v>
      </c>
      <c r="M5" s="120">
        <v>5922</v>
      </c>
      <c r="N5" s="120">
        <v>4</v>
      </c>
      <c r="O5" s="120">
        <v>141</v>
      </c>
      <c r="P5" s="120">
        <v>485</v>
      </c>
      <c r="Q5" s="126">
        <f t="shared" si="2"/>
        <v>145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9384</v>
      </c>
      <c r="G6">
        <v>37</v>
      </c>
      <c r="H6">
        <v>1190</v>
      </c>
      <c r="I6">
        <v>15949</v>
      </c>
      <c r="J6">
        <v>15934.166666667</v>
      </c>
      <c r="K6">
        <f t="shared" si="0"/>
        <v>189</v>
      </c>
      <c r="L6" t="s">
        <v>169</v>
      </c>
      <c r="M6" s="120">
        <v>5846</v>
      </c>
      <c r="N6" s="120">
        <v>4</v>
      </c>
      <c r="O6" s="120">
        <v>55</v>
      </c>
      <c r="P6" s="120">
        <v>369</v>
      </c>
      <c r="Q6" s="126">
        <f t="shared" si="2"/>
        <v>59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7535</v>
      </c>
      <c r="G7">
        <v>40</v>
      </c>
      <c r="H7">
        <v>494</v>
      </c>
      <c r="I7">
        <v>10516</v>
      </c>
      <c r="J7">
        <v>10507.5</v>
      </c>
      <c r="K7">
        <f t="shared" si="0"/>
        <v>302</v>
      </c>
      <c r="L7" t="s">
        <v>170</v>
      </c>
      <c r="M7" s="120">
        <v>34081</v>
      </c>
      <c r="N7" s="120">
        <v>54</v>
      </c>
      <c r="O7" s="120">
        <v>959</v>
      </c>
      <c r="P7" s="120">
        <v>1251</v>
      </c>
      <c r="Q7" s="126">
        <f t="shared" si="2"/>
        <v>1013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3024</v>
      </c>
      <c r="G8">
        <v>5</v>
      </c>
      <c r="H8">
        <v>517</v>
      </c>
      <c r="I8">
        <v>4545</v>
      </c>
      <c r="J8">
        <v>4544.333333333</v>
      </c>
      <c r="K8">
        <f t="shared" si="0"/>
        <v>397</v>
      </c>
      <c r="L8" t="s">
        <v>171</v>
      </c>
      <c r="M8" s="120">
        <v>4554</v>
      </c>
      <c r="N8" s="120">
        <v>4</v>
      </c>
      <c r="O8" s="120">
        <v>172</v>
      </c>
      <c r="P8" s="120">
        <v>326</v>
      </c>
      <c r="Q8" s="126">
        <f t="shared" si="2"/>
        <v>176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7869</v>
      </c>
      <c r="G9">
        <v>52</v>
      </c>
      <c r="H9">
        <v>856</v>
      </c>
      <c r="I9">
        <v>14162</v>
      </c>
      <c r="J9">
        <v>14144.666666667</v>
      </c>
      <c r="K9">
        <f t="shared" si="0"/>
        <v>678</v>
      </c>
      <c r="L9" t="s">
        <v>172</v>
      </c>
      <c r="M9" s="120">
        <v>17895</v>
      </c>
      <c r="N9" s="120">
        <v>13</v>
      </c>
      <c r="O9" s="120">
        <v>181</v>
      </c>
      <c r="P9" s="120">
        <v>1327</v>
      </c>
      <c r="Q9" s="126">
        <f t="shared" si="2"/>
        <v>194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8372</v>
      </c>
      <c r="G10">
        <v>69</v>
      </c>
      <c r="H10">
        <v>748</v>
      </c>
      <c r="I10">
        <v>11496</v>
      </c>
      <c r="J10">
        <v>11480.666666667</v>
      </c>
      <c r="K10">
        <f t="shared" si="0"/>
        <v>682</v>
      </c>
      <c r="L10" t="s">
        <v>173</v>
      </c>
      <c r="M10" s="120">
        <v>7232</v>
      </c>
      <c r="N10" s="120">
        <v>2</v>
      </c>
      <c r="O10" s="120">
        <v>141</v>
      </c>
      <c r="P10" s="120">
        <v>375</v>
      </c>
      <c r="Q10" s="126">
        <f t="shared" si="2"/>
        <v>143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7316</v>
      </c>
      <c r="G11">
        <v>127</v>
      </c>
      <c r="H11">
        <v>262</v>
      </c>
      <c r="I11">
        <v>6188</v>
      </c>
      <c r="J11">
        <v>6182</v>
      </c>
      <c r="K11">
        <f t="shared" si="0"/>
        <v>26</v>
      </c>
      <c r="L11" t="s">
        <v>174</v>
      </c>
      <c r="M11" s="120">
        <v>7934</v>
      </c>
      <c r="N11" s="120">
        <v>4</v>
      </c>
      <c r="O11" s="120">
        <v>138</v>
      </c>
      <c r="P11" s="120">
        <v>664</v>
      </c>
      <c r="Q11" s="126">
        <f t="shared" si="2"/>
        <v>142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6987</v>
      </c>
      <c r="G12">
        <v>94</v>
      </c>
      <c r="H12">
        <v>311</v>
      </c>
      <c r="I12">
        <v>12935</v>
      </c>
      <c r="J12">
        <v>12919.666666667</v>
      </c>
      <c r="K12">
        <f t="shared" si="0"/>
        <v>46</v>
      </c>
      <c r="L12" t="s">
        <v>175</v>
      </c>
      <c r="M12" s="120">
        <v>5847</v>
      </c>
      <c r="N12" s="120">
        <v>3</v>
      </c>
      <c r="O12" s="120">
        <v>49</v>
      </c>
      <c r="P12" s="120">
        <v>581</v>
      </c>
      <c r="Q12" s="126">
        <f t="shared" si="2"/>
        <v>52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8700</v>
      </c>
      <c r="G13">
        <v>200</v>
      </c>
      <c r="H13">
        <v>322</v>
      </c>
      <c r="I13">
        <v>10207</v>
      </c>
      <c r="J13">
        <v>10196.5</v>
      </c>
      <c r="K13">
        <f t="shared" si="0"/>
        <v>190</v>
      </c>
      <c r="L13" t="s">
        <v>176</v>
      </c>
      <c r="M13" s="120">
        <v>13414</v>
      </c>
      <c r="N13" s="120">
        <v>8</v>
      </c>
      <c r="O13" s="120">
        <v>122</v>
      </c>
      <c r="P13" s="120">
        <v>605</v>
      </c>
      <c r="Q13" s="126">
        <f t="shared" si="2"/>
        <v>130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13044</v>
      </c>
      <c r="G14">
        <v>189</v>
      </c>
      <c r="H14">
        <v>414</v>
      </c>
      <c r="I14">
        <v>10386</v>
      </c>
      <c r="J14">
        <v>10374</v>
      </c>
      <c r="K14">
        <f t="shared" si="0"/>
        <v>316</v>
      </c>
      <c r="L14" t="s">
        <v>177</v>
      </c>
      <c r="M14" s="120">
        <v>8864</v>
      </c>
      <c r="N14" s="120">
        <v>8</v>
      </c>
      <c r="O14" s="120">
        <v>63</v>
      </c>
      <c r="P14" s="120">
        <v>462</v>
      </c>
      <c r="Q14" s="126">
        <f t="shared" si="2"/>
        <v>71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14320</v>
      </c>
      <c r="G15">
        <v>311</v>
      </c>
      <c r="H15">
        <v>767</v>
      </c>
      <c r="I15">
        <v>18629</v>
      </c>
      <c r="J15">
        <v>18609.333333333</v>
      </c>
      <c r="K15">
        <f t="shared" si="0"/>
        <v>559</v>
      </c>
      <c r="L15" t="s">
        <v>178</v>
      </c>
      <c r="M15" s="120">
        <v>31384</v>
      </c>
      <c r="N15" s="120">
        <v>1</v>
      </c>
      <c r="O15" s="120">
        <v>558</v>
      </c>
      <c r="P15" s="120">
        <v>2240</v>
      </c>
      <c r="Q15" s="126">
        <f t="shared" si="2"/>
        <v>559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6913</v>
      </c>
      <c r="G16">
        <v>30</v>
      </c>
      <c r="H16">
        <v>714</v>
      </c>
      <c r="I16">
        <v>7769</v>
      </c>
      <c r="J16">
        <v>7763.166666667</v>
      </c>
      <c r="K16">
        <f t="shared" si="0"/>
        <v>-211</v>
      </c>
      <c r="L16" t="s">
        <v>179</v>
      </c>
      <c r="M16" s="120">
        <v>7316</v>
      </c>
      <c r="N16" s="120">
        <v>6</v>
      </c>
      <c r="O16" s="120">
        <v>121</v>
      </c>
      <c r="P16" s="120">
        <v>262</v>
      </c>
      <c r="Q16" s="126">
        <f t="shared" si="2"/>
        <v>127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5847</v>
      </c>
      <c r="G17">
        <v>52</v>
      </c>
      <c r="H17">
        <v>581</v>
      </c>
      <c r="I17">
        <v>7618</v>
      </c>
      <c r="J17">
        <v>7611.333333333</v>
      </c>
      <c r="K17">
        <f t="shared" si="0"/>
        <v>-30</v>
      </c>
      <c r="L17" t="s">
        <v>180</v>
      </c>
      <c r="M17" s="120">
        <v>9384</v>
      </c>
      <c r="N17" s="120">
        <v>11</v>
      </c>
      <c r="O17" s="120">
        <v>26</v>
      </c>
      <c r="P17" s="120">
        <v>1190</v>
      </c>
      <c r="Q17" s="126">
        <f t="shared" si="2"/>
        <v>37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13414</v>
      </c>
      <c r="G18">
        <v>130</v>
      </c>
      <c r="H18">
        <v>605</v>
      </c>
      <c r="I18">
        <v>16338</v>
      </c>
      <c r="J18">
        <v>16318.833333333</v>
      </c>
      <c r="K18">
        <f t="shared" si="0"/>
        <v>-35</v>
      </c>
      <c r="L18" t="s">
        <v>181</v>
      </c>
      <c r="M18" s="120">
        <v>20755</v>
      </c>
      <c r="N18" s="120">
        <v>42</v>
      </c>
      <c r="O18" s="120">
        <v>622</v>
      </c>
      <c r="P18" s="120">
        <v>695</v>
      </c>
      <c r="Q18" s="126">
        <f t="shared" si="2"/>
        <v>664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8864</v>
      </c>
      <c r="G19">
        <v>71</v>
      </c>
      <c r="H19">
        <v>462</v>
      </c>
      <c r="I19">
        <v>9675</v>
      </c>
      <c r="J19">
        <v>9665.5</v>
      </c>
      <c r="K19">
        <f t="shared" si="0"/>
        <v>-30</v>
      </c>
      <c r="L19" t="s">
        <v>182</v>
      </c>
      <c r="M19" s="120">
        <v>5470</v>
      </c>
      <c r="N19" s="120">
        <v>4</v>
      </c>
      <c r="O19" s="120">
        <v>25</v>
      </c>
      <c r="P19" s="120">
        <v>323</v>
      </c>
      <c r="Q19" s="126">
        <f t="shared" si="2"/>
        <v>29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31384</v>
      </c>
      <c r="G20">
        <v>559</v>
      </c>
      <c r="H20">
        <v>2240</v>
      </c>
      <c r="I20">
        <v>38792</v>
      </c>
      <c r="J20">
        <v>38759.833333333</v>
      </c>
      <c r="K20">
        <f t="shared" si="0"/>
        <v>-29</v>
      </c>
      <c r="L20" t="s">
        <v>183</v>
      </c>
      <c r="M20" s="120">
        <v>6987</v>
      </c>
      <c r="N20" s="120">
        <v>7</v>
      </c>
      <c r="O20" s="120">
        <v>87</v>
      </c>
      <c r="P20" s="120">
        <v>311</v>
      </c>
      <c r="Q20" s="126">
        <f t="shared" si="2"/>
        <v>94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5355</v>
      </c>
      <c r="G21">
        <v>45</v>
      </c>
      <c r="H21">
        <v>517</v>
      </c>
      <c r="I21">
        <v>7535</v>
      </c>
      <c r="J21">
        <v>7526.833333333</v>
      </c>
      <c r="K21">
        <f t="shared" si="0"/>
        <v>29</v>
      </c>
      <c r="L21" t="s">
        <v>184</v>
      </c>
      <c r="M21" s="120">
        <v>12518</v>
      </c>
      <c r="N21" s="120">
        <v>5</v>
      </c>
      <c r="O21" s="120">
        <v>228</v>
      </c>
      <c r="P21" s="120">
        <v>706</v>
      </c>
      <c r="Q21" s="126">
        <f t="shared" si="2"/>
        <v>233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15881</v>
      </c>
      <c r="G22">
        <v>223</v>
      </c>
      <c r="H22">
        <v>1649</v>
      </c>
      <c r="I22">
        <v>20466</v>
      </c>
      <c r="J22">
        <v>20444.666666667</v>
      </c>
      <c r="K22">
        <f t="shared" si="0"/>
        <v>57</v>
      </c>
      <c r="L22" t="s">
        <v>185</v>
      </c>
      <c r="M22" s="120">
        <v>11240</v>
      </c>
      <c r="N22" s="120">
        <v>8</v>
      </c>
      <c r="O22" s="120">
        <v>295</v>
      </c>
      <c r="P22" s="120">
        <v>973</v>
      </c>
      <c r="Q22" s="126">
        <f t="shared" si="2"/>
        <v>303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5159</v>
      </c>
      <c r="G23">
        <v>45</v>
      </c>
      <c r="H23">
        <v>422</v>
      </c>
      <c r="I23">
        <v>7398</v>
      </c>
      <c r="J23">
        <v>7390.333333333</v>
      </c>
      <c r="K23">
        <f t="shared" si="0"/>
        <v>36</v>
      </c>
      <c r="L23" t="s">
        <v>186</v>
      </c>
      <c r="M23" s="120">
        <v>5355</v>
      </c>
      <c r="N23" s="120">
        <v>2</v>
      </c>
      <c r="O23" s="120">
        <v>43</v>
      </c>
      <c r="P23" s="120">
        <v>517</v>
      </c>
      <c r="Q23" s="126">
        <f t="shared" si="2"/>
        <v>45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6486</v>
      </c>
      <c r="G24">
        <v>77</v>
      </c>
      <c r="H24">
        <v>438</v>
      </c>
      <c r="I24">
        <v>7995</v>
      </c>
      <c r="J24">
        <v>7988.166666667</v>
      </c>
      <c r="K24">
        <f t="shared" si="0"/>
        <v>35</v>
      </c>
      <c r="L24" t="s">
        <v>187</v>
      </c>
      <c r="M24" s="120">
        <v>15881</v>
      </c>
      <c r="N24" s="120">
        <v>2</v>
      </c>
      <c r="O24" s="120">
        <v>221</v>
      </c>
      <c r="P24" s="120">
        <v>1649</v>
      </c>
      <c r="Q24" s="126">
        <f t="shared" si="2"/>
        <v>223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102561</v>
      </c>
      <c r="G25">
        <v>2747</v>
      </c>
      <c r="H25">
        <v>28505</v>
      </c>
      <c r="I25">
        <v>121546</v>
      </c>
      <c r="J25">
        <v>121428.666666667</v>
      </c>
      <c r="K25">
        <f t="shared" si="0"/>
        <v>36</v>
      </c>
      <c r="L25" t="s">
        <v>188</v>
      </c>
      <c r="M25" s="120">
        <v>9689</v>
      </c>
      <c r="N25" s="120">
        <v>8</v>
      </c>
      <c r="O25" s="120">
        <v>161</v>
      </c>
      <c r="P25" s="120">
        <v>589</v>
      </c>
      <c r="Q25" s="126">
        <f t="shared" si="2"/>
        <v>169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11215</v>
      </c>
      <c r="G26">
        <v>79</v>
      </c>
      <c r="H26">
        <v>574</v>
      </c>
      <c r="I26">
        <v>10777</v>
      </c>
      <c r="J26">
        <v>10767.333333333</v>
      </c>
      <c r="K26">
        <f t="shared" si="0"/>
        <v>237</v>
      </c>
      <c r="L26" t="s">
        <v>189</v>
      </c>
      <c r="M26" s="120">
        <v>5159</v>
      </c>
      <c r="N26" s="120">
        <v>3</v>
      </c>
      <c r="O26" s="120">
        <v>42</v>
      </c>
      <c r="P26" s="120">
        <v>422</v>
      </c>
      <c r="Q26" s="126">
        <f t="shared" si="2"/>
        <v>45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7234</v>
      </c>
      <c r="G27">
        <v>122</v>
      </c>
      <c r="H27">
        <v>571</v>
      </c>
      <c r="I27">
        <v>8924</v>
      </c>
      <c r="J27">
        <v>8912.333333333</v>
      </c>
      <c r="K27">
        <f t="shared" si="0"/>
        <v>221</v>
      </c>
      <c r="L27" t="s">
        <v>190</v>
      </c>
      <c r="M27" s="120">
        <v>6486</v>
      </c>
      <c r="N27" s="120">
        <v>3</v>
      </c>
      <c r="O27" s="120">
        <v>74</v>
      </c>
      <c r="P27" s="120">
        <v>438</v>
      </c>
      <c r="Q27" s="126">
        <f t="shared" si="2"/>
        <v>77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15747</v>
      </c>
      <c r="G28">
        <v>87</v>
      </c>
      <c r="H28">
        <v>1268</v>
      </c>
      <c r="I28">
        <v>18277</v>
      </c>
      <c r="J28">
        <v>18258.166666667</v>
      </c>
      <c r="K28">
        <f t="shared" si="0"/>
        <v>231</v>
      </c>
      <c r="L28" t="s">
        <v>191</v>
      </c>
      <c r="M28" s="120">
        <v>4868</v>
      </c>
      <c r="N28" s="120">
        <v>1</v>
      </c>
      <c r="O28" s="120">
        <v>35</v>
      </c>
      <c r="P28" s="120">
        <v>547</v>
      </c>
      <c r="Q28" s="126">
        <f t="shared" si="2"/>
        <v>36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5470</v>
      </c>
      <c r="G29">
        <v>29</v>
      </c>
      <c r="H29">
        <v>323</v>
      </c>
      <c r="I29">
        <v>7776</v>
      </c>
      <c r="J29">
        <v>7769</v>
      </c>
      <c r="K29">
        <f t="shared" si="0"/>
        <v>-102</v>
      </c>
      <c r="L29" t="s">
        <v>192</v>
      </c>
      <c r="M29" s="120">
        <v>102561</v>
      </c>
      <c r="N29" s="120">
        <v>180</v>
      </c>
      <c r="O29" s="120">
        <v>2567</v>
      </c>
      <c r="P29" s="120">
        <v>28505</v>
      </c>
      <c r="Q29" s="126">
        <f t="shared" si="2"/>
        <v>2747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11240</v>
      </c>
      <c r="G30">
        <v>303</v>
      </c>
      <c r="H30">
        <v>973</v>
      </c>
      <c r="I30">
        <v>14900</v>
      </c>
      <c r="J30">
        <v>14885.166666667</v>
      </c>
      <c r="K30">
        <f t="shared" si="0"/>
        <v>-118</v>
      </c>
      <c r="L30" t="s">
        <v>193</v>
      </c>
      <c r="M30" s="120">
        <v>13848</v>
      </c>
      <c r="N30" s="120">
        <v>15</v>
      </c>
      <c r="O30" s="120">
        <v>468</v>
      </c>
      <c r="P30" s="120">
        <v>1135</v>
      </c>
      <c r="Q30" s="126">
        <f t="shared" si="2"/>
        <v>483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4291</v>
      </c>
      <c r="G31">
        <v>87</v>
      </c>
      <c r="H31">
        <v>290</v>
      </c>
      <c r="I31">
        <v>6683</v>
      </c>
      <c r="J31">
        <v>6675.166666667</v>
      </c>
      <c r="K31">
        <f t="shared" si="0"/>
        <v>4</v>
      </c>
      <c r="L31" t="s">
        <v>194</v>
      </c>
      <c r="M31" s="120">
        <v>7535</v>
      </c>
      <c r="N31" s="120">
        <v>4</v>
      </c>
      <c r="O31" s="120">
        <v>36</v>
      </c>
      <c r="P31" s="120">
        <v>494</v>
      </c>
      <c r="Q31" s="126">
        <f t="shared" si="2"/>
        <v>40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8551</v>
      </c>
      <c r="G32">
        <v>152</v>
      </c>
      <c r="H32">
        <v>498</v>
      </c>
      <c r="I32">
        <v>9809</v>
      </c>
      <c r="J32">
        <v>9801.833333333</v>
      </c>
      <c r="K32">
        <f t="shared" si="0"/>
        <v>33</v>
      </c>
      <c r="L32" t="s">
        <v>195</v>
      </c>
      <c r="M32" s="120">
        <v>4291</v>
      </c>
      <c r="N32" s="120">
        <v>4</v>
      </c>
      <c r="O32" s="120">
        <v>83</v>
      </c>
      <c r="P32" s="120">
        <v>290</v>
      </c>
      <c r="Q32" s="126">
        <f t="shared" si="2"/>
        <v>87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5846</v>
      </c>
      <c r="G33">
        <v>59</v>
      </c>
      <c r="H33">
        <v>369</v>
      </c>
      <c r="I33">
        <v>9146</v>
      </c>
      <c r="J33">
        <v>9129.166666667</v>
      </c>
      <c r="K33">
        <f t="shared" si="0"/>
        <v>-339</v>
      </c>
      <c r="L33" t="s">
        <v>196</v>
      </c>
      <c r="M33" s="120">
        <v>5606</v>
      </c>
      <c r="N33" s="120">
        <v>8</v>
      </c>
      <c r="O33" s="120">
        <v>229</v>
      </c>
      <c r="P33" s="120">
        <v>214</v>
      </c>
      <c r="Q33" s="126">
        <f t="shared" si="2"/>
        <v>237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17895</v>
      </c>
      <c r="G34">
        <v>194</v>
      </c>
      <c r="H34">
        <v>1327</v>
      </c>
      <c r="I34">
        <v>25063</v>
      </c>
      <c r="J34">
        <v>25036.666666667</v>
      </c>
      <c r="K34">
        <f aca="true" t="shared" si="3" ref="K34:K65">+B34-LEFT(L34,5)</f>
        <v>-289</v>
      </c>
      <c r="L34" t="s">
        <v>197</v>
      </c>
      <c r="M34" s="120">
        <v>27104</v>
      </c>
      <c r="N34" s="120">
        <v>38</v>
      </c>
      <c r="O34" s="120">
        <v>643</v>
      </c>
      <c r="P34" s="120">
        <v>4106</v>
      </c>
      <c r="Q34" s="126">
        <f t="shared" si="2"/>
        <v>681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27104</v>
      </c>
      <c r="G35">
        <v>681</v>
      </c>
      <c r="H35">
        <v>4106</v>
      </c>
      <c r="I35">
        <v>33456</v>
      </c>
      <c r="J35">
        <v>33423.666666667</v>
      </c>
      <c r="K35">
        <f t="shared" si="3"/>
        <v>-6</v>
      </c>
      <c r="L35" t="s">
        <v>198</v>
      </c>
      <c r="M35" s="120">
        <v>8700</v>
      </c>
      <c r="N35" s="120">
        <v>11</v>
      </c>
      <c r="O35" s="120">
        <v>189</v>
      </c>
      <c r="P35" s="120">
        <v>322</v>
      </c>
      <c r="Q35" s="126">
        <f t="shared" si="2"/>
        <v>200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14326</v>
      </c>
      <c r="G36">
        <v>182</v>
      </c>
      <c r="H36">
        <v>675</v>
      </c>
      <c r="I36">
        <v>19392</v>
      </c>
      <c r="J36">
        <v>19373.333333333</v>
      </c>
      <c r="K36">
        <f t="shared" si="3"/>
        <v>276</v>
      </c>
      <c r="L36" t="s">
        <v>199</v>
      </c>
      <c r="M36" s="120">
        <v>8182</v>
      </c>
      <c r="N36" s="120">
        <v>7</v>
      </c>
      <c r="O36" s="120">
        <v>143</v>
      </c>
      <c r="P36" s="120">
        <v>486</v>
      </c>
      <c r="Q36" s="126">
        <f t="shared" si="2"/>
        <v>150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5966</v>
      </c>
      <c r="G37">
        <v>63</v>
      </c>
      <c r="H37">
        <v>321</v>
      </c>
      <c r="I37">
        <v>7167</v>
      </c>
      <c r="J37">
        <v>7155.833333333</v>
      </c>
      <c r="K37">
        <f t="shared" si="3"/>
        <v>276</v>
      </c>
      <c r="L37" t="s">
        <v>200</v>
      </c>
      <c r="M37" s="120">
        <v>8551</v>
      </c>
      <c r="N37" s="120">
        <v>4</v>
      </c>
      <c r="O37" s="120">
        <v>148</v>
      </c>
      <c r="P37" s="120">
        <v>498</v>
      </c>
      <c r="Q37" s="126">
        <f t="shared" si="2"/>
        <v>152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5922</v>
      </c>
      <c r="G38">
        <v>145</v>
      </c>
      <c r="H38">
        <v>485</v>
      </c>
      <c r="I38">
        <v>9108</v>
      </c>
      <c r="J38">
        <v>9099.333333333</v>
      </c>
      <c r="K38">
        <f t="shared" si="3"/>
        <v>-391</v>
      </c>
      <c r="L38" t="s">
        <v>201</v>
      </c>
      <c r="M38" s="120">
        <v>7631</v>
      </c>
      <c r="N38" s="120">
        <v>9</v>
      </c>
      <c r="O38" s="120">
        <v>128</v>
      </c>
      <c r="P38" s="120">
        <v>222</v>
      </c>
      <c r="Q38" s="126">
        <f t="shared" si="2"/>
        <v>137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7934</v>
      </c>
      <c r="G39">
        <v>142</v>
      </c>
      <c r="H39">
        <v>664</v>
      </c>
      <c r="I39">
        <v>14480</v>
      </c>
      <c r="J39">
        <v>14466.666666667</v>
      </c>
      <c r="K39">
        <f t="shared" si="3"/>
        <v>-228</v>
      </c>
      <c r="L39" t="s">
        <v>202</v>
      </c>
      <c r="M39" s="120">
        <v>6583</v>
      </c>
      <c r="N39" s="120">
        <v>7</v>
      </c>
      <c r="O39" s="120">
        <v>120</v>
      </c>
      <c r="P39" s="120">
        <v>465</v>
      </c>
      <c r="Q39" s="126">
        <f t="shared" si="2"/>
        <v>127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8182</v>
      </c>
      <c r="G40">
        <v>150</v>
      </c>
      <c r="H40">
        <v>486</v>
      </c>
      <c r="I40">
        <v>10592</v>
      </c>
      <c r="J40">
        <v>10578.333333333</v>
      </c>
      <c r="K40">
        <f t="shared" si="3"/>
        <v>-62</v>
      </c>
      <c r="L40" t="s">
        <v>203</v>
      </c>
      <c r="M40" s="120">
        <v>6816</v>
      </c>
      <c r="N40" s="120">
        <v>15</v>
      </c>
      <c r="O40" s="120">
        <v>249</v>
      </c>
      <c r="P40" s="120">
        <v>293</v>
      </c>
      <c r="Q40" s="126">
        <f t="shared" si="2"/>
        <v>264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16610</v>
      </c>
      <c r="G41">
        <v>424</v>
      </c>
      <c r="H41">
        <v>1679</v>
      </c>
      <c r="I41">
        <v>21386</v>
      </c>
      <c r="J41">
        <v>21362.333333333</v>
      </c>
      <c r="K41">
        <f t="shared" si="3"/>
        <v>203</v>
      </c>
      <c r="L41" t="s">
        <v>204</v>
      </c>
      <c r="M41" s="120">
        <v>3024</v>
      </c>
      <c r="N41" s="120">
        <v>0</v>
      </c>
      <c r="O41" s="120">
        <v>5</v>
      </c>
      <c r="P41" s="120">
        <v>517</v>
      </c>
      <c r="Q41" s="126">
        <f t="shared" si="2"/>
        <v>5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6075</v>
      </c>
      <c r="G42">
        <v>173</v>
      </c>
      <c r="H42">
        <v>338</v>
      </c>
      <c r="I42">
        <v>14944</v>
      </c>
      <c r="J42">
        <v>14930.166666667</v>
      </c>
      <c r="K42">
        <f t="shared" si="3"/>
        <v>30</v>
      </c>
      <c r="L42" t="s">
        <v>205</v>
      </c>
      <c r="M42" s="120">
        <v>20327</v>
      </c>
      <c r="N42" s="120">
        <v>26</v>
      </c>
      <c r="O42" s="120">
        <v>525</v>
      </c>
      <c r="P42" s="120">
        <v>649</v>
      </c>
      <c r="Q42" s="126">
        <f t="shared" si="2"/>
        <v>551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160506</v>
      </c>
      <c r="G43">
        <v>5170</v>
      </c>
      <c r="H43">
        <v>25317</v>
      </c>
      <c r="I43">
        <v>267010</v>
      </c>
      <c r="J43">
        <v>266774.833333333</v>
      </c>
      <c r="K43">
        <f t="shared" si="3"/>
        <v>329</v>
      </c>
      <c r="L43" t="s">
        <v>206</v>
      </c>
      <c r="M43" s="120">
        <v>5461</v>
      </c>
      <c r="N43" s="120">
        <v>0</v>
      </c>
      <c r="O43" s="120">
        <v>27</v>
      </c>
      <c r="P43" s="120">
        <v>346</v>
      </c>
      <c r="Q43" s="126">
        <f t="shared" si="2"/>
        <v>27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6583</v>
      </c>
      <c r="G44">
        <v>127</v>
      </c>
      <c r="H44">
        <v>465</v>
      </c>
      <c r="I44">
        <v>9440</v>
      </c>
      <c r="J44">
        <v>9432.666666667</v>
      </c>
      <c r="K44">
        <f t="shared" si="3"/>
        <v>-85</v>
      </c>
      <c r="L44" t="s">
        <v>207</v>
      </c>
      <c r="M44" s="120">
        <v>6075</v>
      </c>
      <c r="N44" s="120">
        <v>10</v>
      </c>
      <c r="O44" s="120">
        <v>163</v>
      </c>
      <c r="P44" s="120">
        <v>338</v>
      </c>
      <c r="Q44" s="126">
        <f t="shared" si="2"/>
        <v>173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18640</v>
      </c>
      <c r="G45">
        <v>472</v>
      </c>
      <c r="H45">
        <v>1282</v>
      </c>
      <c r="I45">
        <v>20676</v>
      </c>
      <c r="J45">
        <v>20660.166666667</v>
      </c>
      <c r="K45">
        <f t="shared" si="3"/>
        <v>72</v>
      </c>
      <c r="L45" t="s">
        <v>208</v>
      </c>
      <c r="M45" s="120">
        <v>13044</v>
      </c>
      <c r="N45" s="120">
        <v>20</v>
      </c>
      <c r="O45" s="120">
        <v>169</v>
      </c>
      <c r="P45" s="120">
        <v>414</v>
      </c>
      <c r="Q45" s="126">
        <f t="shared" si="2"/>
        <v>189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6973</v>
      </c>
      <c r="G46">
        <v>193</v>
      </c>
      <c r="H46">
        <v>498</v>
      </c>
      <c r="I46">
        <v>10070</v>
      </c>
      <c r="J46">
        <v>10057.166666667</v>
      </c>
      <c r="K46">
        <f t="shared" si="3"/>
        <v>-541</v>
      </c>
      <c r="L46" t="s">
        <v>209</v>
      </c>
      <c r="M46" s="120">
        <v>11215</v>
      </c>
      <c r="N46" s="120">
        <v>2</v>
      </c>
      <c r="O46" s="120">
        <v>77</v>
      </c>
      <c r="P46" s="120">
        <v>574</v>
      </c>
      <c r="Q46" s="126">
        <f t="shared" si="2"/>
        <v>79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4554</v>
      </c>
      <c r="G47">
        <v>176</v>
      </c>
      <c r="H47">
        <v>326</v>
      </c>
      <c r="I47">
        <v>6636</v>
      </c>
      <c r="J47">
        <v>6633.5</v>
      </c>
      <c r="K47">
        <f t="shared" si="3"/>
        <v>-482</v>
      </c>
      <c r="L47" t="s">
        <v>210</v>
      </c>
      <c r="M47" s="120">
        <v>4801</v>
      </c>
      <c r="N47" s="120">
        <v>5</v>
      </c>
      <c r="O47" s="120">
        <v>74</v>
      </c>
      <c r="P47" s="120">
        <v>285</v>
      </c>
      <c r="Q47" s="126">
        <f t="shared" si="2"/>
        <v>79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7232</v>
      </c>
      <c r="G48">
        <v>143</v>
      </c>
      <c r="H48">
        <v>375</v>
      </c>
      <c r="I48">
        <v>8904</v>
      </c>
      <c r="J48">
        <v>8891.5</v>
      </c>
      <c r="K48">
        <f t="shared" si="3"/>
        <v>-370</v>
      </c>
      <c r="L48" t="s">
        <v>211</v>
      </c>
      <c r="M48" s="120">
        <v>7234</v>
      </c>
      <c r="N48" s="120">
        <v>4</v>
      </c>
      <c r="O48" s="120">
        <v>118</v>
      </c>
      <c r="P48" s="120">
        <v>571</v>
      </c>
      <c r="Q48" s="126">
        <f t="shared" si="2"/>
        <v>122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12518</v>
      </c>
      <c r="G49">
        <v>233</v>
      </c>
      <c r="H49">
        <v>706</v>
      </c>
      <c r="I49">
        <v>15092</v>
      </c>
      <c r="J49">
        <v>15078.166666667</v>
      </c>
      <c r="K49">
        <f t="shared" si="3"/>
        <v>-327</v>
      </c>
      <c r="L49" t="s">
        <v>212</v>
      </c>
      <c r="M49" s="120">
        <v>15747</v>
      </c>
      <c r="N49" s="120">
        <v>6</v>
      </c>
      <c r="O49" s="120">
        <v>81</v>
      </c>
      <c r="P49" s="120">
        <v>1268</v>
      </c>
      <c r="Q49" s="126">
        <f t="shared" si="2"/>
        <v>87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13848</v>
      </c>
      <c r="G50">
        <v>483</v>
      </c>
      <c r="H50">
        <v>1135</v>
      </c>
      <c r="I50">
        <v>19528</v>
      </c>
      <c r="J50">
        <v>19510.166666667</v>
      </c>
      <c r="K50">
        <f t="shared" si="3"/>
        <v>-234</v>
      </c>
      <c r="L50" t="s">
        <v>213</v>
      </c>
      <c r="M50" s="120">
        <v>18640</v>
      </c>
      <c r="N50" s="120">
        <v>23</v>
      </c>
      <c r="O50" s="120">
        <v>449</v>
      </c>
      <c r="P50" s="120">
        <v>1282</v>
      </c>
      <c r="Q50" s="126">
        <f t="shared" si="2"/>
        <v>472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6556</v>
      </c>
      <c r="G51">
        <v>93</v>
      </c>
      <c r="H51">
        <v>427</v>
      </c>
      <c r="I51">
        <v>9644</v>
      </c>
      <c r="J51">
        <v>9634</v>
      </c>
      <c r="K51">
        <f t="shared" si="3"/>
        <v>64</v>
      </c>
      <c r="L51" t="s">
        <v>214</v>
      </c>
      <c r="M51" s="120">
        <v>9858</v>
      </c>
      <c r="N51" s="120">
        <v>12</v>
      </c>
      <c r="O51" s="120">
        <v>247</v>
      </c>
      <c r="P51" s="120">
        <v>348</v>
      </c>
      <c r="Q51" s="126">
        <f t="shared" si="2"/>
        <v>259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11545</v>
      </c>
      <c r="G52">
        <v>343</v>
      </c>
      <c r="H52">
        <v>1035</v>
      </c>
      <c r="I52">
        <v>15941</v>
      </c>
      <c r="J52">
        <v>15923.833333333</v>
      </c>
      <c r="K52">
        <f t="shared" si="3"/>
        <v>15</v>
      </c>
      <c r="L52" t="s">
        <v>215</v>
      </c>
      <c r="M52" s="120">
        <v>25012</v>
      </c>
      <c r="N52" s="120">
        <v>13</v>
      </c>
      <c r="O52" s="120">
        <v>586</v>
      </c>
      <c r="P52" s="120">
        <v>1791</v>
      </c>
      <c r="Q52" s="126">
        <f t="shared" si="2"/>
        <v>599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9689</v>
      </c>
      <c r="G53">
        <v>169</v>
      </c>
      <c r="H53">
        <v>589</v>
      </c>
      <c r="I53">
        <v>11990</v>
      </c>
      <c r="J53">
        <v>11978.5</v>
      </c>
      <c r="K53">
        <f t="shared" si="3"/>
        <v>-363</v>
      </c>
      <c r="L53" t="s">
        <v>216</v>
      </c>
      <c r="M53" s="120">
        <v>16610</v>
      </c>
      <c r="N53" s="120">
        <v>33</v>
      </c>
      <c r="O53" s="120">
        <v>391</v>
      </c>
      <c r="P53" s="120">
        <v>1679</v>
      </c>
      <c r="Q53" s="126">
        <f t="shared" si="2"/>
        <v>424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4868</v>
      </c>
      <c r="G54">
        <v>36</v>
      </c>
      <c r="H54">
        <v>547</v>
      </c>
      <c r="I54">
        <v>7994</v>
      </c>
      <c r="J54">
        <v>7984.5</v>
      </c>
      <c r="K54">
        <f t="shared" si="3"/>
        <v>-331</v>
      </c>
      <c r="L54" t="s">
        <v>217</v>
      </c>
      <c r="M54" s="120">
        <v>6556</v>
      </c>
      <c r="N54" s="120">
        <v>2</v>
      </c>
      <c r="O54" s="120">
        <v>91</v>
      </c>
      <c r="P54" s="120">
        <v>427</v>
      </c>
      <c r="Q54" s="126">
        <f t="shared" si="2"/>
        <v>93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5461</v>
      </c>
      <c r="G55">
        <v>27</v>
      </c>
      <c r="H55">
        <v>346</v>
      </c>
      <c r="I55">
        <v>7439</v>
      </c>
      <c r="J55">
        <v>7431.333333333</v>
      </c>
      <c r="K55">
        <f t="shared" si="3"/>
        <v>-181</v>
      </c>
      <c r="L55" t="s">
        <v>218</v>
      </c>
      <c r="M55" s="120">
        <v>14326</v>
      </c>
      <c r="N55" s="120">
        <v>5</v>
      </c>
      <c r="O55" s="120">
        <v>177</v>
      </c>
      <c r="P55" s="120">
        <v>675</v>
      </c>
      <c r="Q55" s="126">
        <f t="shared" si="2"/>
        <v>182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5389</v>
      </c>
      <c r="G56">
        <v>27</v>
      </c>
      <c r="H56">
        <v>450</v>
      </c>
      <c r="I56">
        <v>7678</v>
      </c>
      <c r="J56">
        <v>7670.5</v>
      </c>
      <c r="K56">
        <f t="shared" si="3"/>
        <v>27</v>
      </c>
      <c r="L56" t="s">
        <v>219</v>
      </c>
      <c r="M56" s="120">
        <v>11545</v>
      </c>
      <c r="N56" s="120">
        <v>3</v>
      </c>
      <c r="O56" s="120">
        <v>340</v>
      </c>
      <c r="P56" s="120">
        <v>1035</v>
      </c>
      <c r="Q56" s="126">
        <f t="shared" si="2"/>
        <v>343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38134</v>
      </c>
      <c r="G57">
        <v>982</v>
      </c>
      <c r="H57">
        <v>5272</v>
      </c>
      <c r="I57">
        <v>46757</v>
      </c>
      <c r="J57">
        <v>46700.666666667</v>
      </c>
      <c r="K57">
        <f t="shared" si="3"/>
        <v>144</v>
      </c>
      <c r="L57" t="s">
        <v>220</v>
      </c>
      <c r="M57" s="120">
        <v>5966</v>
      </c>
      <c r="N57" s="120">
        <v>4</v>
      </c>
      <c r="O57" s="120">
        <v>59</v>
      </c>
      <c r="P57" s="120">
        <v>321</v>
      </c>
      <c r="Q57" s="126">
        <f t="shared" si="2"/>
        <v>63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20755</v>
      </c>
      <c r="G58">
        <v>664</v>
      </c>
      <c r="H58">
        <v>695</v>
      </c>
      <c r="I58">
        <v>23249</v>
      </c>
      <c r="J58">
        <v>23224</v>
      </c>
      <c r="K58">
        <f t="shared" si="3"/>
        <v>-446</v>
      </c>
      <c r="L58" t="s">
        <v>221</v>
      </c>
      <c r="M58" s="120">
        <v>7614</v>
      </c>
      <c r="N58" s="120">
        <v>9</v>
      </c>
      <c r="O58" s="120">
        <v>229</v>
      </c>
      <c r="P58" s="120">
        <v>265</v>
      </c>
      <c r="Q58" s="126">
        <f t="shared" si="2"/>
        <v>238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5606</v>
      </c>
      <c r="G59">
        <v>237</v>
      </c>
      <c r="H59">
        <v>214</v>
      </c>
      <c r="I59">
        <v>7709</v>
      </c>
      <c r="J59">
        <v>7701</v>
      </c>
      <c r="K59">
        <f t="shared" si="3"/>
        <v>-309</v>
      </c>
      <c r="L59" t="s">
        <v>222</v>
      </c>
      <c r="M59" s="120">
        <v>9486</v>
      </c>
      <c r="N59" s="120">
        <v>6</v>
      </c>
      <c r="O59" s="120">
        <v>131</v>
      </c>
      <c r="P59" s="120">
        <v>435</v>
      </c>
      <c r="Q59" s="126">
        <f t="shared" si="2"/>
        <v>137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6816</v>
      </c>
      <c r="G60">
        <v>264</v>
      </c>
      <c r="H60">
        <v>293</v>
      </c>
      <c r="I60">
        <v>12625</v>
      </c>
      <c r="J60">
        <v>12612</v>
      </c>
      <c r="K60">
        <f t="shared" si="3"/>
        <v>-247</v>
      </c>
      <c r="L60" t="s">
        <v>223</v>
      </c>
      <c r="M60" s="120">
        <v>5389</v>
      </c>
      <c r="N60" s="120">
        <v>4</v>
      </c>
      <c r="O60" s="120">
        <v>23</v>
      </c>
      <c r="P60" s="120">
        <v>450</v>
      </c>
      <c r="Q60" s="126">
        <f t="shared" si="2"/>
        <v>27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20327</v>
      </c>
      <c r="G61">
        <v>551</v>
      </c>
      <c r="H61">
        <v>649</v>
      </c>
      <c r="I61">
        <v>26469</v>
      </c>
      <c r="J61">
        <v>26437.5</v>
      </c>
      <c r="K61">
        <f t="shared" si="3"/>
        <v>-296</v>
      </c>
      <c r="L61" t="s">
        <v>224</v>
      </c>
      <c r="M61" s="120">
        <v>14320</v>
      </c>
      <c r="N61" s="120">
        <v>6</v>
      </c>
      <c r="O61" s="120">
        <v>305</v>
      </c>
      <c r="P61" s="120">
        <v>767</v>
      </c>
      <c r="Q61" s="126">
        <f t="shared" si="2"/>
        <v>311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7614</v>
      </c>
      <c r="G62">
        <v>238</v>
      </c>
      <c r="H62">
        <v>265</v>
      </c>
      <c r="I62">
        <v>14144</v>
      </c>
      <c r="J62">
        <v>14130</v>
      </c>
      <c r="K62">
        <f t="shared" si="3"/>
        <v>-92</v>
      </c>
      <c r="L62" t="s">
        <v>225</v>
      </c>
      <c r="M62" s="120">
        <v>7869</v>
      </c>
      <c r="N62" s="120">
        <v>4</v>
      </c>
      <c r="O62" s="120">
        <v>48</v>
      </c>
      <c r="P62" s="120">
        <v>856</v>
      </c>
      <c r="Q62" s="126">
        <f t="shared" si="2"/>
        <v>52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34081</v>
      </c>
      <c r="G63">
        <v>1013</v>
      </c>
      <c r="H63">
        <v>1251</v>
      </c>
      <c r="I63">
        <v>58608</v>
      </c>
      <c r="J63">
        <v>58555.333333333</v>
      </c>
      <c r="K63">
        <f t="shared" si="3"/>
        <v>-756</v>
      </c>
      <c r="L63" t="s">
        <v>226</v>
      </c>
      <c r="M63" s="120">
        <v>160506</v>
      </c>
      <c r="N63" s="120">
        <v>389</v>
      </c>
      <c r="O63" s="120">
        <v>4781</v>
      </c>
      <c r="P63" s="120">
        <v>25317</v>
      </c>
      <c r="Q63" s="126">
        <f t="shared" si="2"/>
        <v>5170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7631</v>
      </c>
      <c r="G64">
        <v>137</v>
      </c>
      <c r="H64">
        <v>222</v>
      </c>
      <c r="I64">
        <v>26143</v>
      </c>
      <c r="J64">
        <v>26116</v>
      </c>
      <c r="K64">
        <f t="shared" si="3"/>
        <v>-411</v>
      </c>
      <c r="L64" t="s">
        <v>227</v>
      </c>
      <c r="M64" s="120">
        <v>38134</v>
      </c>
      <c r="N64" s="120">
        <v>40</v>
      </c>
      <c r="O64" s="120">
        <v>942</v>
      </c>
      <c r="P64" s="120">
        <v>5272</v>
      </c>
      <c r="Q64" s="126">
        <f t="shared" si="2"/>
        <v>982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9858</v>
      </c>
      <c r="G65">
        <v>259</v>
      </c>
      <c r="H65">
        <v>348</v>
      </c>
      <c r="I65">
        <v>13328</v>
      </c>
      <c r="J65">
        <v>13314.833333333</v>
      </c>
      <c r="K65">
        <f t="shared" si="3"/>
        <v>-264</v>
      </c>
      <c r="L65" t="s">
        <v>228</v>
      </c>
      <c r="M65" s="120">
        <v>8372</v>
      </c>
      <c r="N65" s="120">
        <v>14</v>
      </c>
      <c r="O65" s="120">
        <v>55</v>
      </c>
      <c r="P65" s="120">
        <v>748</v>
      </c>
      <c r="Q65" s="126">
        <f t="shared" si="2"/>
        <v>69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Daniel Grijalba</cp:lastModifiedBy>
  <cp:lastPrinted>2012-07-17T19:53:27Z</cp:lastPrinted>
  <dcterms:created xsi:type="dcterms:W3CDTF">2012-07-17T16:53:20Z</dcterms:created>
  <dcterms:modified xsi:type="dcterms:W3CDTF">2024-07-22T19:34:24Z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