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890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'Datos'!$A$1:$J$65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<sst xmlns="http://schemas.openxmlformats.org/spreadsheetml/2006/main" count="756" uniqueCount="255">
  <si>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</si>
  <si>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</si>
  <si>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</si>
  <si>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</si>
  <si>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</si>
  <si>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</si>
  <si>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</si>
  <si>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</si>
  <si>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</si>
  <si>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</si>
  <si>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</si>
  <si>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</si>
  <si>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</si>
  <si>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</si>
  <si>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</si>
  <si>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</si>
  <si>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</si>
  <si>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</si>
  <si>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</si>
  <si>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</si>
  <si>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</si>
  <si>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</si>
  <si>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</si>
  <si>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</si>
  <si>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</si>
  <si>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</si>
  <si>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</si>
  <si>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</si>
  <si>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</si>
  <si>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</si>
  <si>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</si>
  <si>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</si>
  <si>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</si>
  <si>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</si>
  <si>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</si>
  <si>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</si>
  <si>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</si>
  <si>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</si>
  <si>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</si>
  <si>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</si>
  <si>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</si>
  <si>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</si>
  <si>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</si>
  <si>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</si>
  <si>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</si>
  <si>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</si>
  <si>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</si>
  <si>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</si>
  <si>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</si>
  <si>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</si>
  <si>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</si>
  <si>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</si>
  <si>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</si>
  <si>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</si>
  <si>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</si>
  <si>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</si>
  <si>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</si>
  <si>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</si>
  <si>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</si>
  <si>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</si>
  <si>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</si>
  <si>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</si>
  <si>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</si>
  <si>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</si>
  <si>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</si>
  <si>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</si>
  <si>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</si>
  <si>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</si>
  <si>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</si>
  <si>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</si>
  <si>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</si>
  <si>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</si>
  <si>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</si>
  <si>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</si>
  <si>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</si>
  <si>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</si>
  <si>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</si>
  <si>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</si>
  <si>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</si>
  <si>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</si>
  <si>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</si>
  <si>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</si>
  <si>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</si>
  <si>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</si>
  <si>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</si>
  <si>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</si>
  <si>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</si>
  <si>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</si>
  <si>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</si>
  <si>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</si>
  <si>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</si>
  <si>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</si>
  <si>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</si>
  <si>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</si>
  <si>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</si>
  <si>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</si>
  <si>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</si>
  <si>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</si>
  <si>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</si>
  <si>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</si>
  <si>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</si>
  <si>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</si>
  <si>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</si>
  <si>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</si>
  <si>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</si>
  <si>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</si>
  <si>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</si>
  <si>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</si>
  <si>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</si>
  <si>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</si>
  <si>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</si>
  <si>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</si>
  <si>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</si>
  <si>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</si>
  <si>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</si>
  <si>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</si>
  <si>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</si>
  <si>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</si>
  <si>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</si>
  <si>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</si>
  <si>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</si>
  <si>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</si>
  <si>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</si>
  <si>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</si>
  <si>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</si>
  <si>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</si>
  <si>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</si>
  <si>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</si>
  <si>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</si>
  <si>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</si>
  <si>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</si>
  <si>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</si>
  <si>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</si>
  <si>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</si>
  <si>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</si>
  <si>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</si>
  <si>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</si>
  <si>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</si>
  <si>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</si>
  <si>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</si>
  <si>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</si>
  <si>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</si>
  <si>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</si>
  <si>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</si>
  <si>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</si>
  <si>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</si>
  <si>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</si>
  <si>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</si>
  <si>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</si>
  <si>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</si>
  <si>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</si>
  <si>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</si>
  <si>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</si>
  <si>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</si>
  <si>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</si>
  <si>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</si>
  <si>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</si>
  <si>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</si>
  <si>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</si>
  <si>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</si>
  <si>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</si>
  <si>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</si>
  <si>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</si>
  <si>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</si>
  <si>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</si>
  <si>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</si>
  <si>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</si>
  <si>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</si>
  <si>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</si>
  <si>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</si>
  <si>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</si>
  <si>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</si>
  <si>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</si>
  <si>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</si>
  <si>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</si>
  <si>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</si>
  <si>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</si>
  <si>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</si>
  <si>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</si>
  <si>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</si>
  <si>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</si>
  <si>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</si>
  <si>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</si>
  <si>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</si>
  <si>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</si>
  <si>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</si>
  <si>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</si>
  <si>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</si>
  <si>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</si>
  <si>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</si>
  <si>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</si>
  <si>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</si>
  <si>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</si>
  <si>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</si>
  <si>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</si>
  <si>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</si>
  <si>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</si>
  <si>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</si>
  <si>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</si>
  <si>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</si>
  <si>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</si>
  <si>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</si>
  <si>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</si>
  <si>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</si>
  <si>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</si>
  <si>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</si>
  <si>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</si>
  <si>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</si>
  <si>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</si>
  <si>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</si>
  <si>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</si>
  <si>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</si>
  <si>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</si>
  <si>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</si>
  <si>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</si>
  <si>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</si>
  <si>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</si>
  <si>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</si>
  <si>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</si>
  <si>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</si>
  <si>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</si>
  <si>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</si>
  <si>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</si>
  <si>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</si>
  <si>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</si>
  <si>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</si>
  <si>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</si>
  <si>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</si>
  <si>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</si>
  <si>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</si>
  <si>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</si>
  <si>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</si>
  <si>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</si>
  <si>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</si>
  <si>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</si>
  <si>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</si>
  <si>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DPMP</t>
  </si>
  <si>
    <t>MPIO</t>
  </si>
  <si>
    <t>PROM REGION ASEGURADA 2022</t>
  </si>
  <si>
    <t>DANE 2023</t>
  </si>
  <si>
    <t>ASEGURADA 2023</t>
  </si>
  <si>
    <t>Porcentaje Aseguramiento 2023</t>
  </si>
  <si>
    <t>PROM REGION ASEGURADA 2023</t>
  </si>
  <si>
    <t>INPEC INTRAMURAL</t>
  </si>
  <si>
    <t>SUMA EXC</t>
  </si>
  <si>
    <t>REG SUBS Dic2023</t>
  </si>
  <si>
    <t>CONTRIB Dic2023</t>
  </si>
  <si>
    <t>EXCEPCION Dic2023</t>
  </si>
  <si>
    <t>ASEGURADA 2024</t>
  </si>
  <si>
    <t>Porcentaje Aseguramiento 2024</t>
  </si>
  <si>
    <t>SumaDeAfiliados</t>
  </si>
  <si>
    <t>DANE Ajuste MSPS 2024</t>
  </si>
  <si>
    <t>REG SUBS Mar2024</t>
  </si>
  <si>
    <t>CONTRIB Mar2024</t>
  </si>
  <si>
    <t>EXCEPCION Mar2024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</si>
</sst>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  <xf numFmtId="0" fontId="43" fillId="35" borderId="0" xfId="0" applyFont="1" applyFill="1" applyAlignment="1">
      <alignment vertical="center" wrapText="1"/>
    </xf>
    <xf numFmtId="0" fontId="43" fillId="36" borderId="0" xfId="0" applyFont="1" applyFill="1" applyAlignment="1">
      <alignment vertical="center" wrapText="1"/>
    </xf>
    <xf numFmtId="3" fontId="0" fillId="7" borderId="0" xfId="0" applyNumberFormat="1" applyFill="1" applyAlignment="1">
      <alignment vertical="center" wrapText="1"/>
    </xf>
    <xf numFmtId="0" fontId="0" fillId="7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251</v>
      </c>
      <c r="G2" s="71" t="s">
        <v>239</v>
      </c>
      <c r="H2" s="72" t="s">
        <v>160</v>
      </c>
      <c r="I2" s="73" t="s">
        <v>252</v>
      </c>
      <c r="J2" s="73" t="s">
        <v>245</v>
      </c>
      <c r="K2" s="70" t="s">
        <v>160</v>
      </c>
      <c r="L2" s="71" t="s">
        <v>253</v>
      </c>
      <c r="M2" s="30" t="s">
        <v>246</v>
      </c>
      <c r="N2" s="72" t="s">
        <v>160</v>
      </c>
      <c r="O2" s="73" t="s">
        <v>254</v>
      </c>
      <c r="P2" s="73" t="s">
        <v>247</v>
      </c>
      <c r="Q2" s="70" t="s">
        <v>160</v>
      </c>
      <c r="R2" s="71" t="s">
        <v>248</v>
      </c>
      <c r="S2" s="30" t="s">
        <v>240</v>
      </c>
      <c r="T2" s="72" t="s">
        <v>160</v>
      </c>
      <c r="U2" s="73" t="s">
        <v>249</v>
      </c>
      <c r="V2" s="30" t="s">
        <v>241</v>
      </c>
      <c r="W2" s="70" t="s">
        <v>160</v>
      </c>
      <c r="X2" s="74" t="s">
        <v>242</v>
      </c>
      <c r="Y2" s="74" t="s">
        <v>238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5810.666666667</v>
      </c>
      <c r="G3" s="4">
        <v>5565.499798</v>
      </c>
      <c r="H3" s="79">
        <f>(F3/G3)-1</f>
        <v>0.04405118633821581</v>
      </c>
      <c r="I3" s="80">
        <v>4890</v>
      </c>
      <c r="J3" s="4">
        <v>4896</v>
      </c>
      <c r="K3" s="81">
        <f>(I3/J3)-1</f>
        <v>-0.001225490196078427</v>
      </c>
      <c r="L3" s="78">
        <v>209</v>
      </c>
      <c r="M3" s="4">
        <v>198</v>
      </c>
      <c r="N3" s="79">
        <f>(L3/M3)-1</f>
        <v>0.05555555555555558</v>
      </c>
      <c r="O3" s="82">
        <v>80</v>
      </c>
      <c r="P3" s="5">
        <v>83</v>
      </c>
      <c r="Q3" s="81">
        <f aca="true" t="shared" si="0" ref="Q3:Q8">(O3/P3)-1</f>
        <v>-0.03614457831325302</v>
      </c>
      <c r="R3" s="83">
        <f aca="true" t="shared" si="1" ref="R3:S34">I3+L3+O3</f>
        <v>5179</v>
      </c>
      <c r="S3" s="83">
        <f t="shared" si="1"/>
        <v>5177</v>
      </c>
      <c r="T3" s="79">
        <f>(R3/S3)-1</f>
        <v>0.00038632412594163945</v>
      </c>
      <c r="U3" s="84">
        <f>IF((R3/F3)&gt;1,1,R3/F3)</f>
        <v>0.8912918770077506</v>
      </c>
      <c r="V3" s="23">
        <v>0.9264123785534365</v>
      </c>
      <c r="W3" s="81">
        <f>(U3/V3)-1</f>
        <v>-0.03791022481859041</v>
      </c>
      <c r="X3" s="104">
        <f>SUM(U3:U5)/3</f>
        <v>0.8944725917269506</v>
      </c>
      <c r="Y3" s="105">
        <f>SUM(V3:V5)/3</f>
        <v>0.8991583266775933</v>
      </c>
      <c r="Z3" s="106">
        <f>(X3/Y3)-1</f>
        <v>-0.0052112456856809874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30070</v>
      </c>
      <c r="G4" s="9">
        <v>27815.49511</v>
      </c>
      <c r="H4" s="33">
        <f aca="true" t="shared" si="2" ref="H4:H66">(F4/G4)-1</f>
        <v>0.0810521215273814</v>
      </c>
      <c r="I4" s="35">
        <v>24983</v>
      </c>
      <c r="J4" s="9">
        <v>26204</v>
      </c>
      <c r="K4" s="51">
        <f aca="true" t="shared" si="3" ref="K4:K66">(I4/J4)-1</f>
        <v>-0.04659593955121355</v>
      </c>
      <c r="L4" s="48">
        <v>1781</v>
      </c>
      <c r="M4" s="9">
        <v>1855</v>
      </c>
      <c r="N4" s="33">
        <f aca="true" t="shared" si="4" ref="N4:N66">(L4/M4)-1</f>
        <v>-0.03989218328840971</v>
      </c>
      <c r="O4" s="54">
        <v>591</v>
      </c>
      <c r="P4" s="10">
        <v>605</v>
      </c>
      <c r="Q4" s="51">
        <f t="shared" si="0"/>
        <v>-0.023140495867768562</v>
      </c>
      <c r="R4" s="59">
        <f t="shared" si="1"/>
        <v>27355</v>
      </c>
      <c r="S4" s="10">
        <f t="shared" si="1"/>
        <v>28664</v>
      </c>
      <c r="T4" s="33">
        <f>(R4/S4)-1</f>
        <v>-0.04566703879430645</v>
      </c>
      <c r="U4" s="57">
        <f>IF((R4/F4)&gt;1,1,R4/F4)</f>
        <v>0.9097106750914533</v>
      </c>
      <c r="V4" s="22">
        <v>1</v>
      </c>
      <c r="W4" s="51">
        <f aca="true" t="shared" si="5" ref="W4:W66">(U4/V4)-1</f>
        <v>-0.09028932490854669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11333.666666667</v>
      </c>
      <c r="G5" s="14">
        <v>11099</v>
      </c>
      <c r="H5" s="34">
        <f t="shared" si="2"/>
        <v>0.02114304592008298</v>
      </c>
      <c r="I5" s="36">
        <v>9522</v>
      </c>
      <c r="J5" s="14">
        <v>8311</v>
      </c>
      <c r="K5" s="52">
        <f t="shared" si="3"/>
        <v>0.14571050415112508</v>
      </c>
      <c r="L5" s="49">
        <v>342</v>
      </c>
      <c r="M5" s="14">
        <v>331</v>
      </c>
      <c r="N5" s="34">
        <f t="shared" si="4"/>
        <v>0.0332326283987916</v>
      </c>
      <c r="O5" s="55">
        <v>137</v>
      </c>
      <c r="P5" s="15">
        <v>139</v>
      </c>
      <c r="Q5" s="52">
        <f t="shared" si="0"/>
        <v>-0.014388489208633115</v>
      </c>
      <c r="R5" s="60">
        <f t="shared" si="1"/>
        <v>10001</v>
      </c>
      <c r="S5" s="15">
        <f t="shared" si="1"/>
        <v>8781</v>
      </c>
      <c r="T5" s="34">
        <f aca="true" t="shared" si="6" ref="T5:T68">(R5/S5)-1</f>
        <v>0.13893633982462128</v>
      </c>
      <c r="U5" s="58">
        <f aca="true" t="shared" si="7" ref="U5:U66">IF((R5/F5)&gt;1,1,R5/F5)</f>
        <v>0.8824152230816481</v>
      </c>
      <c r="V5" s="24">
        <v>0.7710626014793434</v>
      </c>
      <c r="W5" s="52">
        <f t="shared" si="5"/>
        <v>0.1444145019984968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412601</v>
      </c>
      <c r="G6" s="4">
        <v>393835.8355</v>
      </c>
      <c r="H6" s="79">
        <f t="shared" si="2"/>
        <v>0.04764717379305128</v>
      </c>
      <c r="I6" s="80">
        <v>241535</v>
      </c>
      <c r="J6" s="4">
        <v>239065</v>
      </c>
      <c r="K6" s="81">
        <f t="shared" si="3"/>
        <v>0.010331918097588488</v>
      </c>
      <c r="L6" s="78">
        <v>173518</v>
      </c>
      <c r="M6" s="4">
        <v>177024</v>
      </c>
      <c r="N6" s="79">
        <f t="shared" si="4"/>
        <v>-0.01980522415039765</v>
      </c>
      <c r="O6" s="82">
        <v>14244</v>
      </c>
      <c r="P6" s="5">
        <v>14456</v>
      </c>
      <c r="Q6" s="81">
        <f t="shared" si="0"/>
        <v>-0.014665190924183724</v>
      </c>
      <c r="R6" s="83">
        <f t="shared" si="1"/>
        <v>429297</v>
      </c>
      <c r="S6" s="5">
        <f t="shared" si="1"/>
        <v>430545</v>
      </c>
      <c r="T6" s="79">
        <f t="shared" si="6"/>
        <v>-0.002898651708880595</v>
      </c>
      <c r="U6" s="84">
        <f t="shared" si="7"/>
        <v>1</v>
      </c>
      <c r="V6" s="23">
        <v>1</v>
      </c>
      <c r="W6" s="81">
        <f t="shared" si="5"/>
        <v>0</v>
      </c>
      <c r="X6" s="104">
        <f>SUM(U6:U11)/6</f>
        <v>0.7734996256620764</v>
      </c>
      <c r="Y6" s="105">
        <f>SUM(V6:V11)/6</f>
        <v>0.8049459050618385</v>
      </c>
      <c r="Z6" s="106">
        <f>(X6/Y6)-1</f>
        <v>-0.03906632632331519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15919.333333333</v>
      </c>
      <c r="G7" s="9">
        <v>15344.49641</v>
      </c>
      <c r="H7" s="33">
        <f t="shared" si="2"/>
        <v>0.03746209116112653</v>
      </c>
      <c r="I7" s="35">
        <v>9433</v>
      </c>
      <c r="J7" s="9">
        <v>9412</v>
      </c>
      <c r="K7" s="51">
        <f t="shared" si="3"/>
        <v>0.0022311942201445056</v>
      </c>
      <c r="L7" s="48">
        <v>1142</v>
      </c>
      <c r="M7" s="9">
        <v>1173</v>
      </c>
      <c r="N7" s="33">
        <f t="shared" si="4"/>
        <v>-0.026427962489343537</v>
      </c>
      <c r="O7" s="54">
        <v>37</v>
      </c>
      <c r="P7" s="10">
        <v>35</v>
      </c>
      <c r="Q7" s="51">
        <f t="shared" si="0"/>
        <v>0.05714285714285716</v>
      </c>
      <c r="R7" s="59">
        <f t="shared" si="1"/>
        <v>10612</v>
      </c>
      <c r="S7" s="10">
        <f t="shared" si="1"/>
        <v>10620</v>
      </c>
      <c r="T7" s="33">
        <f t="shared" si="6"/>
        <v>-0.0007532956685498693</v>
      </c>
      <c r="U7" s="57">
        <f t="shared" si="7"/>
        <v>0.6666108295992434</v>
      </c>
      <c r="V7" s="22">
        <v>0.6935231130843562</v>
      </c>
      <c r="W7" s="51">
        <f t="shared" si="5"/>
        <v>-0.03880517170570397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10499</v>
      </c>
      <c r="G8" s="9">
        <v>9932.999799</v>
      </c>
      <c r="H8" s="33">
        <f t="shared" si="2"/>
        <v>0.056981799300648506</v>
      </c>
      <c r="I8" s="35">
        <v>7603</v>
      </c>
      <c r="J8" s="9">
        <v>7548</v>
      </c>
      <c r="K8" s="51">
        <f t="shared" si="3"/>
        <v>0.0072866984631689835</v>
      </c>
      <c r="L8" s="48">
        <v>480</v>
      </c>
      <c r="M8" s="9">
        <v>532</v>
      </c>
      <c r="N8" s="33">
        <f t="shared" si="4"/>
        <v>-0.09774436090225569</v>
      </c>
      <c r="O8" s="54">
        <v>42</v>
      </c>
      <c r="P8" s="10">
        <v>41</v>
      </c>
      <c r="Q8" s="51">
        <f t="shared" si="0"/>
        <v>0.024390243902439046</v>
      </c>
      <c r="R8" s="59">
        <f t="shared" si="1"/>
        <v>8125</v>
      </c>
      <c r="S8" s="10">
        <f t="shared" si="1"/>
        <v>8121</v>
      </c>
      <c r="T8" s="33">
        <f t="shared" si="6"/>
        <v>0.0004925501785495445</v>
      </c>
      <c r="U8" s="57">
        <f t="shared" si="7"/>
        <v>0.7738832269739975</v>
      </c>
      <c r="V8" s="22">
        <v>0.8257056451612903</v>
      </c>
      <c r="W8" s="51">
        <f t="shared" si="5"/>
        <v>-0.06276137082382427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4543.666666667</v>
      </c>
      <c r="G9" s="9">
        <v>4355.499971</v>
      </c>
      <c r="H9" s="33">
        <f t="shared" si="2"/>
        <v>0.0432020886051796</v>
      </c>
      <c r="I9" s="35">
        <v>3023</v>
      </c>
      <c r="J9" s="9">
        <v>2995</v>
      </c>
      <c r="K9" s="51">
        <f t="shared" si="3"/>
        <v>0.009348914858096746</v>
      </c>
      <c r="L9" s="48">
        <v>484</v>
      </c>
      <c r="M9" s="9">
        <v>513</v>
      </c>
      <c r="N9" s="33">
        <f t="shared" si="4"/>
        <v>-0.05653021442495132</v>
      </c>
      <c r="O9" s="54">
        <v>5</v>
      </c>
      <c r="P9" s="10">
        <v>6</v>
      </c>
      <c r="Q9" s="51">
        <v>0</v>
      </c>
      <c r="R9" s="59">
        <f t="shared" si="1"/>
        <v>3512</v>
      </c>
      <c r="S9" s="10">
        <f t="shared" si="1"/>
        <v>3514</v>
      </c>
      <c r="T9" s="33">
        <f t="shared" si="6"/>
        <v>-0.0005691519635743214</v>
      </c>
      <c r="U9" s="57">
        <f t="shared" si="7"/>
        <v>0.7729440246496389</v>
      </c>
      <c r="V9" s="22">
        <v>0.7944827586206896</v>
      </c>
      <c r="W9" s="51">
        <f t="shared" si="5"/>
        <v>-0.027110385640645496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14127.333333333</v>
      </c>
      <c r="G10" s="9">
        <v>13350.99966</v>
      </c>
      <c r="H10" s="33">
        <f t="shared" si="2"/>
        <v>0.058147980908045405</v>
      </c>
      <c r="I10" s="35">
        <v>7922</v>
      </c>
      <c r="J10" s="9">
        <v>7906</v>
      </c>
      <c r="K10" s="51">
        <f t="shared" si="3"/>
        <v>0.002023779408044435</v>
      </c>
      <c r="L10" s="48">
        <v>828</v>
      </c>
      <c r="M10" s="9">
        <v>855</v>
      </c>
      <c r="N10" s="33">
        <f t="shared" si="4"/>
        <v>-0.03157894736842104</v>
      </c>
      <c r="O10" s="54">
        <v>52</v>
      </c>
      <c r="P10" s="10">
        <v>54</v>
      </c>
      <c r="Q10" s="51">
        <f aca="true" t="shared" si="8" ref="Q10:Q29">(O10/P10)-1</f>
        <v>-0.03703703703703709</v>
      </c>
      <c r="R10" s="59">
        <f t="shared" si="1"/>
        <v>8802</v>
      </c>
      <c r="S10" s="10">
        <f t="shared" si="1"/>
        <v>8815</v>
      </c>
      <c r="T10" s="33">
        <f t="shared" si="6"/>
        <v>-0.0014747589336358002</v>
      </c>
      <c r="U10" s="57">
        <f t="shared" si="7"/>
        <v>0.6230475201736734</v>
      </c>
      <c r="V10" s="22">
        <v>0.6645916147903698</v>
      </c>
      <c r="W10" s="51">
        <f t="shared" si="5"/>
        <v>-0.06251071137844633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11465.333333333</v>
      </c>
      <c r="G11" s="14">
        <v>10989.99545</v>
      </c>
      <c r="H11" s="34">
        <f t="shared" si="2"/>
        <v>0.043251872623204735</v>
      </c>
      <c r="I11" s="36">
        <v>8399</v>
      </c>
      <c r="J11" s="14">
        <v>8370</v>
      </c>
      <c r="K11" s="52">
        <f t="shared" si="3"/>
        <v>0.0034647550776583103</v>
      </c>
      <c r="L11" s="49">
        <v>755</v>
      </c>
      <c r="M11" s="14">
        <v>825</v>
      </c>
      <c r="N11" s="34">
        <f t="shared" si="4"/>
        <v>-0.08484848484848484</v>
      </c>
      <c r="O11" s="55">
        <v>70</v>
      </c>
      <c r="P11" s="15">
        <v>69</v>
      </c>
      <c r="Q11" s="52">
        <f t="shared" si="8"/>
        <v>0.01449275362318847</v>
      </c>
      <c r="R11" s="60">
        <f t="shared" si="1"/>
        <v>9224</v>
      </c>
      <c r="S11" s="15">
        <f t="shared" si="1"/>
        <v>9264</v>
      </c>
      <c r="T11" s="34">
        <f t="shared" si="6"/>
        <v>-0.0043177892918825345</v>
      </c>
      <c r="U11" s="58">
        <f t="shared" si="7"/>
        <v>0.8045121525759044</v>
      </c>
      <c r="V11" s="24">
        <v>0.8513722987143247</v>
      </c>
      <c r="W11" s="52">
        <f t="shared" si="5"/>
        <v>-0.055040722148447685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6176</v>
      </c>
      <c r="G12" s="41">
        <v>5780</v>
      </c>
      <c r="H12" s="44">
        <f t="shared" si="2"/>
        <v>0.06851211072664354</v>
      </c>
      <c r="I12" s="40">
        <v>7433</v>
      </c>
      <c r="J12" s="41">
        <v>7368</v>
      </c>
      <c r="K12" s="50">
        <f t="shared" si="3"/>
        <v>0.008821932681867484</v>
      </c>
      <c r="L12" s="75">
        <v>205</v>
      </c>
      <c r="M12" s="41">
        <v>269</v>
      </c>
      <c r="N12" s="44">
        <f t="shared" si="4"/>
        <v>-0.2379182156133829</v>
      </c>
      <c r="O12" s="53">
        <v>114</v>
      </c>
      <c r="P12" s="42">
        <v>121</v>
      </c>
      <c r="Q12" s="50">
        <f t="shared" si="8"/>
        <v>-0.05785123966942152</v>
      </c>
      <c r="R12" s="76">
        <f t="shared" si="1"/>
        <v>7752</v>
      </c>
      <c r="S12" s="42">
        <f t="shared" si="1"/>
        <v>7758</v>
      </c>
      <c r="T12" s="44">
        <f t="shared" si="6"/>
        <v>-0.0007733952049496784</v>
      </c>
      <c r="U12" s="56">
        <f t="shared" si="7"/>
        <v>1</v>
      </c>
      <c r="V12" s="43">
        <v>1</v>
      </c>
      <c r="W12" s="50">
        <f t="shared" si="5"/>
        <v>0</v>
      </c>
      <c r="X12" s="113">
        <f>SUM(U12:U16)/5</f>
        <v>0.8635033734486288</v>
      </c>
      <c r="Y12" s="114">
        <f>SUM(V12:V16)/5</f>
        <v>0.8888380068729532</v>
      </c>
      <c r="Z12" s="106">
        <f>(X12/Y12)-1</f>
        <v>-0.028503094184119004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12904.333333333</v>
      </c>
      <c r="G13" s="9">
        <v>12091.99897</v>
      </c>
      <c r="H13" s="33">
        <f t="shared" si="2"/>
        <v>0.06717949326231198</v>
      </c>
      <c r="I13" s="35">
        <v>7103</v>
      </c>
      <c r="J13" s="9">
        <v>7103</v>
      </c>
      <c r="K13" s="51">
        <f t="shared" si="3"/>
        <v>0</v>
      </c>
      <c r="L13" s="48">
        <v>253</v>
      </c>
      <c r="M13" s="9">
        <v>280</v>
      </c>
      <c r="N13" s="33">
        <f t="shared" si="4"/>
        <v>-0.09642857142857142</v>
      </c>
      <c r="O13" s="54">
        <v>88</v>
      </c>
      <c r="P13" s="10">
        <v>93</v>
      </c>
      <c r="Q13" s="51">
        <f t="shared" si="8"/>
        <v>-0.053763440860215006</v>
      </c>
      <c r="R13" s="59">
        <f t="shared" si="1"/>
        <v>7444</v>
      </c>
      <c r="S13" s="10">
        <f t="shared" si="1"/>
        <v>7476</v>
      </c>
      <c r="T13" s="33">
        <f t="shared" si="6"/>
        <v>-0.004280363830925671</v>
      </c>
      <c r="U13" s="57">
        <f t="shared" si="7"/>
        <v>0.5768604861416211</v>
      </c>
      <c r="V13" s="22">
        <v>0.6192842942345924</v>
      </c>
      <c r="W13" s="51">
        <f t="shared" si="5"/>
        <v>-0.06850457615012706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10186</v>
      </c>
      <c r="G14" s="9">
        <v>9598.49707</v>
      </c>
      <c r="H14" s="33">
        <f t="shared" si="2"/>
        <v>0.06120780427554995</v>
      </c>
      <c r="I14" s="35">
        <v>8757</v>
      </c>
      <c r="J14" s="9">
        <v>8815</v>
      </c>
      <c r="K14" s="51">
        <f t="shared" si="3"/>
        <v>-0.006579693703913758</v>
      </c>
      <c r="L14" s="48">
        <v>298</v>
      </c>
      <c r="M14" s="9">
        <v>245</v>
      </c>
      <c r="N14" s="33">
        <f t="shared" si="4"/>
        <v>0.21632653061224483</v>
      </c>
      <c r="O14" s="54">
        <v>202</v>
      </c>
      <c r="P14" s="10">
        <v>206</v>
      </c>
      <c r="Q14" s="51">
        <f t="shared" si="8"/>
        <v>-0.01941747572815533</v>
      </c>
      <c r="R14" s="59">
        <f t="shared" si="1"/>
        <v>9257</v>
      </c>
      <c r="S14" s="10">
        <f t="shared" si="1"/>
        <v>9266</v>
      </c>
      <c r="T14" s="33">
        <f t="shared" si="6"/>
        <v>-0.0009712928987697378</v>
      </c>
      <c r="U14" s="57">
        <f t="shared" si="7"/>
        <v>0.9087963871981151</v>
      </c>
      <c r="V14" s="22">
        <v>0.96325294915962</v>
      </c>
      <c r="W14" s="51">
        <f t="shared" si="5"/>
        <v>-0.056534020486534775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10362</v>
      </c>
      <c r="G15" s="9">
        <v>9813.489288</v>
      </c>
      <c r="H15" s="33">
        <f t="shared" si="2"/>
        <v>0.05589354570048011</v>
      </c>
      <c r="I15" s="35">
        <v>13113</v>
      </c>
      <c r="J15" s="9">
        <v>13099</v>
      </c>
      <c r="K15" s="51">
        <f t="shared" si="3"/>
        <v>0.0010687838766318958</v>
      </c>
      <c r="L15" s="48">
        <v>356</v>
      </c>
      <c r="M15" s="9">
        <v>339</v>
      </c>
      <c r="N15" s="33">
        <f t="shared" si="4"/>
        <v>0.05014749262536866</v>
      </c>
      <c r="O15" s="54">
        <v>178</v>
      </c>
      <c r="P15" s="10">
        <v>192</v>
      </c>
      <c r="Q15" s="51">
        <f t="shared" si="8"/>
        <v>-0.07291666666666663</v>
      </c>
      <c r="R15" s="59">
        <f t="shared" si="1"/>
        <v>13647</v>
      </c>
      <c r="S15" s="10">
        <f t="shared" si="1"/>
        <v>13630</v>
      </c>
      <c r="T15" s="33">
        <f t="shared" si="6"/>
        <v>0.0012472487160675172</v>
      </c>
      <c r="U15" s="57">
        <f t="shared" si="7"/>
        <v>1</v>
      </c>
      <c r="V15" s="22">
        <v>1</v>
      </c>
      <c r="W15" s="51">
        <f t="shared" si="5"/>
        <v>0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18589.666666667</v>
      </c>
      <c r="G16" s="90">
        <v>17931.99453</v>
      </c>
      <c r="H16" s="91">
        <f t="shared" si="2"/>
        <v>0.03667590549209243</v>
      </c>
      <c r="I16" s="92">
        <v>14469</v>
      </c>
      <c r="J16" s="90">
        <v>14508</v>
      </c>
      <c r="K16" s="93">
        <f t="shared" si="3"/>
        <v>-0.0026881720430107503</v>
      </c>
      <c r="L16" s="89">
        <v>689</v>
      </c>
      <c r="M16" s="90">
        <v>737</v>
      </c>
      <c r="N16" s="91">
        <f t="shared" si="4"/>
        <v>-0.06512890094979651</v>
      </c>
      <c r="O16" s="94">
        <v>306</v>
      </c>
      <c r="P16" s="95">
        <v>313</v>
      </c>
      <c r="Q16" s="93">
        <f t="shared" si="8"/>
        <v>-0.022364217252396124</v>
      </c>
      <c r="R16" s="96">
        <f t="shared" si="1"/>
        <v>15464</v>
      </c>
      <c r="S16" s="95">
        <f t="shared" si="1"/>
        <v>15558</v>
      </c>
      <c r="T16" s="91">
        <f t="shared" si="6"/>
        <v>-0.006041907700218507</v>
      </c>
      <c r="U16" s="97">
        <f t="shared" si="7"/>
        <v>0.8318599939034081</v>
      </c>
      <c r="V16" s="98">
        <v>0.8616527909705537</v>
      </c>
      <c r="W16" s="93">
        <f t="shared" si="5"/>
        <v>-0.03457633675576832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7757.333333333</v>
      </c>
      <c r="G17" s="4">
        <v>7370.497948</v>
      </c>
      <c r="H17" s="79">
        <f t="shared" si="2"/>
        <v>0.052484294556783384</v>
      </c>
      <c r="I17" s="80">
        <v>6999</v>
      </c>
      <c r="J17" s="4">
        <v>6895</v>
      </c>
      <c r="K17" s="81">
        <f t="shared" si="3"/>
        <v>0.015083393763596797</v>
      </c>
      <c r="L17" s="78">
        <v>588</v>
      </c>
      <c r="M17" s="4">
        <v>684</v>
      </c>
      <c r="N17" s="79">
        <f t="shared" si="4"/>
        <v>-0.14035087719298245</v>
      </c>
      <c r="O17" s="82">
        <v>27</v>
      </c>
      <c r="P17" s="5">
        <v>27</v>
      </c>
      <c r="Q17" s="81">
        <v>0</v>
      </c>
      <c r="R17" s="83">
        <f t="shared" si="1"/>
        <v>7614</v>
      </c>
      <c r="S17" s="5">
        <f t="shared" si="1"/>
        <v>7606</v>
      </c>
      <c r="T17" s="79">
        <f t="shared" si="6"/>
        <v>0.0010518012095714901</v>
      </c>
      <c r="U17" s="84">
        <f t="shared" si="7"/>
        <v>0.9815228600894199</v>
      </c>
      <c r="V17" s="23">
        <v>1</v>
      </c>
      <c r="W17" s="81">
        <f t="shared" si="5"/>
        <v>-0.018477139910580087</v>
      </c>
      <c r="X17" s="104">
        <f>SUM(U17:U29)/13</f>
        <v>0.8995230061350523</v>
      </c>
      <c r="Y17" s="105">
        <f>SUM(V17:V29)/13</f>
        <v>0.9317162831304302</v>
      </c>
      <c r="Z17" s="106">
        <f>(X17/Y17)-1</f>
        <v>-0.03455266112470756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7604.666666667</v>
      </c>
      <c r="G18" s="9">
        <v>7248.499569</v>
      </c>
      <c r="H18" s="33">
        <f t="shared" si="2"/>
        <v>0.049136665357646825</v>
      </c>
      <c r="I18" s="35">
        <v>5870</v>
      </c>
      <c r="J18" s="9">
        <v>5798</v>
      </c>
      <c r="K18" s="51">
        <f t="shared" si="3"/>
        <v>0.012418075198344258</v>
      </c>
      <c r="L18" s="48">
        <v>550</v>
      </c>
      <c r="M18" s="9">
        <v>605</v>
      </c>
      <c r="N18" s="33">
        <f t="shared" si="4"/>
        <v>-0.09090909090909094</v>
      </c>
      <c r="O18" s="54">
        <v>50</v>
      </c>
      <c r="P18" s="10">
        <v>52</v>
      </c>
      <c r="Q18" s="51">
        <f t="shared" si="8"/>
        <v>-0.038461538461538436</v>
      </c>
      <c r="R18" s="59">
        <f t="shared" si="1"/>
        <v>6470</v>
      </c>
      <c r="S18" s="10">
        <f t="shared" si="1"/>
        <v>6455</v>
      </c>
      <c r="T18" s="33">
        <f t="shared" si="6"/>
        <v>0.0023237800154918276</v>
      </c>
      <c r="U18" s="57">
        <f t="shared" si="7"/>
        <v>0.8507933724905387</v>
      </c>
      <c r="V18" s="22">
        <v>0.888290527478597</v>
      </c>
      <c r="W18" s="51">
        <f t="shared" si="5"/>
        <v>-0.04221271512879199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16299.666666667</v>
      </c>
      <c r="G19" s="9">
        <v>15528.98712</v>
      </c>
      <c r="H19" s="33">
        <f t="shared" si="2"/>
        <v>0.04962844908760555</v>
      </c>
      <c r="I19" s="35">
        <v>13476</v>
      </c>
      <c r="J19" s="9">
        <v>13414</v>
      </c>
      <c r="K19" s="51">
        <f t="shared" si="3"/>
        <v>0.004622036678097574</v>
      </c>
      <c r="L19" s="48">
        <v>570</v>
      </c>
      <c r="M19" s="9">
        <v>629</v>
      </c>
      <c r="N19" s="33">
        <f t="shared" si="4"/>
        <v>-0.09379968203497613</v>
      </c>
      <c r="O19" s="54">
        <v>130</v>
      </c>
      <c r="P19" s="10">
        <v>135</v>
      </c>
      <c r="Q19" s="51">
        <f t="shared" si="8"/>
        <v>-0.03703703703703709</v>
      </c>
      <c r="R19" s="59">
        <f t="shared" si="1"/>
        <v>14176</v>
      </c>
      <c r="S19" s="10">
        <f t="shared" si="1"/>
        <v>14178</v>
      </c>
      <c r="T19" s="33">
        <f t="shared" si="6"/>
        <v>-0.00014106361969246084</v>
      </c>
      <c r="U19" s="57">
        <f t="shared" si="7"/>
        <v>0.8697110370355043</v>
      </c>
      <c r="V19" s="22">
        <v>0.9154938670109748</v>
      </c>
      <c r="W19" s="51">
        <f t="shared" si="5"/>
        <v>-0.05000888768916423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9656</v>
      </c>
      <c r="G20" s="9">
        <v>9222.999133</v>
      </c>
      <c r="H20" s="33">
        <f t="shared" si="2"/>
        <v>0.04694794618929521</v>
      </c>
      <c r="I20" s="35">
        <v>8950</v>
      </c>
      <c r="J20" s="9">
        <v>8921</v>
      </c>
      <c r="K20" s="51">
        <f t="shared" si="3"/>
        <v>0.003250756641632213</v>
      </c>
      <c r="L20" s="48">
        <v>388</v>
      </c>
      <c r="M20" s="9">
        <v>405</v>
      </c>
      <c r="N20" s="33">
        <f t="shared" si="4"/>
        <v>-0.041975308641975295</v>
      </c>
      <c r="O20" s="54">
        <v>70</v>
      </c>
      <c r="P20" s="10">
        <v>71</v>
      </c>
      <c r="Q20" s="51">
        <f t="shared" si="8"/>
        <v>-0.014084507042253502</v>
      </c>
      <c r="R20" s="59">
        <f t="shared" si="1"/>
        <v>9408</v>
      </c>
      <c r="S20" s="10">
        <f t="shared" si="1"/>
        <v>9397</v>
      </c>
      <c r="T20" s="33">
        <f t="shared" si="6"/>
        <v>0.0011705863573481246</v>
      </c>
      <c r="U20" s="57">
        <f t="shared" si="7"/>
        <v>0.9743164871582436</v>
      </c>
      <c r="V20" s="22">
        <v>1</v>
      </c>
      <c r="W20" s="51">
        <f t="shared" si="5"/>
        <v>-0.025683512841756406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38727.666666667</v>
      </c>
      <c r="G21" s="9">
        <v>37137.49378</v>
      </c>
      <c r="H21" s="33">
        <f t="shared" si="2"/>
        <v>0.04281852986868406</v>
      </c>
      <c r="I21" s="35">
        <v>31694</v>
      </c>
      <c r="J21" s="9">
        <v>31557</v>
      </c>
      <c r="K21" s="51">
        <f t="shared" si="3"/>
        <v>0.004341350571980929</v>
      </c>
      <c r="L21" s="48">
        <v>1870</v>
      </c>
      <c r="M21" s="9">
        <v>1968</v>
      </c>
      <c r="N21" s="33">
        <f t="shared" si="4"/>
        <v>-0.04979674796747968</v>
      </c>
      <c r="O21" s="54">
        <v>555</v>
      </c>
      <c r="P21" s="10">
        <v>556</v>
      </c>
      <c r="Q21" s="51">
        <f t="shared" si="8"/>
        <v>-0.0017985611510791255</v>
      </c>
      <c r="R21" s="59">
        <f t="shared" si="1"/>
        <v>34119</v>
      </c>
      <c r="S21" s="10">
        <f t="shared" si="1"/>
        <v>34081</v>
      </c>
      <c r="T21" s="33">
        <f t="shared" si="6"/>
        <v>0.001114990757313361</v>
      </c>
      <c r="U21" s="57">
        <f t="shared" si="7"/>
        <v>0.8809980806141959</v>
      </c>
      <c r="V21" s="22">
        <v>0.908960940871817</v>
      </c>
      <c r="W21" s="51">
        <f t="shared" si="5"/>
        <v>-0.030763544394768916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7518.666666667</v>
      </c>
      <c r="G22" s="9">
        <v>7157.496071</v>
      </c>
      <c r="H22" s="33">
        <f t="shared" si="2"/>
        <v>0.0504604671919211</v>
      </c>
      <c r="I22" s="35">
        <v>5409</v>
      </c>
      <c r="J22" s="9">
        <v>5414</v>
      </c>
      <c r="K22" s="51">
        <f t="shared" si="3"/>
        <v>-0.0009235315847802017</v>
      </c>
      <c r="L22" s="48">
        <v>495</v>
      </c>
      <c r="M22" s="9">
        <v>483</v>
      </c>
      <c r="N22" s="33">
        <f t="shared" si="4"/>
        <v>0.024844720496894457</v>
      </c>
      <c r="O22" s="54">
        <v>46</v>
      </c>
      <c r="P22" s="10">
        <v>50</v>
      </c>
      <c r="Q22" s="51">
        <f t="shared" si="8"/>
        <v>-0.07999999999999996</v>
      </c>
      <c r="R22" s="59">
        <f t="shared" si="1"/>
        <v>5950</v>
      </c>
      <c r="S22" s="10">
        <f t="shared" si="1"/>
        <v>5947</v>
      </c>
      <c r="T22" s="33">
        <f t="shared" si="6"/>
        <v>0.0005044560282494448</v>
      </c>
      <c r="U22" s="57">
        <f t="shared" si="7"/>
        <v>0.7913637169710591</v>
      </c>
      <c r="V22" s="22">
        <v>0.8301358353171825</v>
      </c>
      <c r="W22" s="51">
        <f t="shared" si="5"/>
        <v>-0.04670575187410042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20423.333333333</v>
      </c>
      <c r="G23" s="9">
        <v>19392.4953</v>
      </c>
      <c r="H23" s="33">
        <f t="shared" si="2"/>
        <v>0.05315654418815319</v>
      </c>
      <c r="I23" s="35">
        <v>15995</v>
      </c>
      <c r="J23" s="9">
        <v>15999</v>
      </c>
      <c r="K23" s="51">
        <f t="shared" si="3"/>
        <v>-0.0002500156259765962</v>
      </c>
      <c r="L23" s="48">
        <v>1549</v>
      </c>
      <c r="M23" s="9">
        <v>1549</v>
      </c>
      <c r="N23" s="33">
        <f t="shared" si="4"/>
        <v>0</v>
      </c>
      <c r="O23" s="54">
        <v>222</v>
      </c>
      <c r="P23" s="10">
        <v>218</v>
      </c>
      <c r="Q23" s="51">
        <f t="shared" si="8"/>
        <v>0.0183486238532109</v>
      </c>
      <c r="R23" s="59">
        <f t="shared" si="1"/>
        <v>17766</v>
      </c>
      <c r="S23" s="10">
        <f t="shared" si="1"/>
        <v>17766</v>
      </c>
      <c r="T23" s="33">
        <f t="shared" si="6"/>
        <v>0</v>
      </c>
      <c r="U23" s="57">
        <f t="shared" si="7"/>
        <v>0.8698873837114554</v>
      </c>
      <c r="V23" s="22">
        <v>0.9127402355858648</v>
      </c>
      <c r="W23" s="51">
        <f t="shared" si="5"/>
        <v>-0.046949668924043064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7382.666666667</v>
      </c>
      <c r="G24" s="9">
        <v>7059.497857</v>
      </c>
      <c r="H24" s="33">
        <f t="shared" si="2"/>
        <v>0.045777874887596104</v>
      </c>
      <c r="I24" s="35">
        <v>5153</v>
      </c>
      <c r="J24" s="9">
        <v>5165</v>
      </c>
      <c r="K24" s="51">
        <f t="shared" si="3"/>
        <v>-0.002323330106485999</v>
      </c>
      <c r="L24" s="48">
        <v>416</v>
      </c>
      <c r="M24" s="9">
        <v>429</v>
      </c>
      <c r="N24" s="33">
        <f t="shared" si="4"/>
        <v>-0.030303030303030276</v>
      </c>
      <c r="O24" s="54">
        <v>42</v>
      </c>
      <c r="P24" s="10">
        <v>39</v>
      </c>
      <c r="Q24" s="51">
        <f t="shared" si="8"/>
        <v>0.07692307692307687</v>
      </c>
      <c r="R24" s="59">
        <f t="shared" si="1"/>
        <v>5611</v>
      </c>
      <c r="S24" s="10">
        <f t="shared" si="1"/>
        <v>5633</v>
      </c>
      <c r="T24" s="33">
        <f t="shared" si="6"/>
        <v>-0.0039055565418072424</v>
      </c>
      <c r="U24" s="57">
        <f t="shared" si="7"/>
        <v>0.7600234784178815</v>
      </c>
      <c r="V24" s="22">
        <v>0.7933579335793358</v>
      </c>
      <c r="W24" s="51">
        <f t="shared" si="5"/>
        <v>-0.042016917901181894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7981.333333333</v>
      </c>
      <c r="G25" s="9">
        <v>7647.499984</v>
      </c>
      <c r="H25" s="33">
        <f t="shared" si="2"/>
        <v>0.043652611968805655</v>
      </c>
      <c r="I25" s="35">
        <v>6526</v>
      </c>
      <c r="J25" s="9">
        <v>6506</v>
      </c>
      <c r="K25" s="51">
        <f t="shared" si="3"/>
        <v>0.0030740854595758815</v>
      </c>
      <c r="L25" s="48">
        <v>429</v>
      </c>
      <c r="M25" s="9">
        <v>454</v>
      </c>
      <c r="N25" s="33">
        <f t="shared" si="4"/>
        <v>-0.05506607929515417</v>
      </c>
      <c r="O25" s="54">
        <v>77</v>
      </c>
      <c r="P25" s="10">
        <v>75</v>
      </c>
      <c r="Q25" s="51">
        <f t="shared" si="8"/>
        <v>0.026666666666666616</v>
      </c>
      <c r="R25" s="59">
        <f t="shared" si="1"/>
        <v>7032</v>
      </c>
      <c r="S25" s="10">
        <f t="shared" si="1"/>
        <v>7035</v>
      </c>
      <c r="T25" s="33">
        <f t="shared" si="6"/>
        <v>-0.0004264392324093702</v>
      </c>
      <c r="U25" s="57">
        <f t="shared" si="7"/>
        <v>0.8810557968593752</v>
      </c>
      <c r="V25" s="22">
        <v>0.9255138107082079</v>
      </c>
      <c r="W25" s="51">
        <f t="shared" si="5"/>
        <v>-0.048036035048264925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121311.333333333</v>
      </c>
      <c r="G26" s="9">
        <v>116191.9401</v>
      </c>
      <c r="H26" s="33">
        <f t="shared" si="2"/>
        <v>0.04405979647923086</v>
      </c>
      <c r="I26" s="35">
        <v>103082</v>
      </c>
      <c r="J26" s="9">
        <v>102226</v>
      </c>
      <c r="K26" s="51">
        <f t="shared" si="3"/>
        <v>0.008373603584215461</v>
      </c>
      <c r="L26" s="48">
        <v>28019</v>
      </c>
      <c r="M26" s="9">
        <v>29061</v>
      </c>
      <c r="N26" s="33">
        <f t="shared" si="4"/>
        <v>-0.03585561405319848</v>
      </c>
      <c r="O26" s="54">
        <v>2697</v>
      </c>
      <c r="P26" s="10">
        <v>2753</v>
      </c>
      <c r="Q26" s="51">
        <f t="shared" si="8"/>
        <v>-0.02034144569560481</v>
      </c>
      <c r="R26" s="59">
        <f t="shared" si="1"/>
        <v>133798</v>
      </c>
      <c r="S26" s="10">
        <f t="shared" si="1"/>
        <v>134040</v>
      </c>
      <c r="T26" s="33">
        <f t="shared" si="6"/>
        <v>-0.0018054312145627804</v>
      </c>
      <c r="U26" s="57">
        <f t="shared" si="7"/>
        <v>1</v>
      </c>
      <c r="V26" s="22">
        <v>1</v>
      </c>
      <c r="W26" s="51">
        <f t="shared" si="5"/>
        <v>0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10757.666666667</v>
      </c>
      <c r="G27" s="9">
        <v>10081.99955</v>
      </c>
      <c r="H27" s="33">
        <f t="shared" si="2"/>
        <v>0.0670171738568468</v>
      </c>
      <c r="I27" s="35">
        <v>11237</v>
      </c>
      <c r="J27" s="9">
        <v>11212</v>
      </c>
      <c r="K27" s="51">
        <f t="shared" si="3"/>
        <v>0.00222975383517654</v>
      </c>
      <c r="L27" s="48">
        <v>537</v>
      </c>
      <c r="M27" s="9">
        <v>553</v>
      </c>
      <c r="N27" s="33">
        <f t="shared" si="4"/>
        <v>-0.02893309222423146</v>
      </c>
      <c r="O27" s="54">
        <v>78</v>
      </c>
      <c r="P27" s="10">
        <v>82</v>
      </c>
      <c r="Q27" s="51">
        <f t="shared" si="8"/>
        <v>-0.04878048780487809</v>
      </c>
      <c r="R27" s="59">
        <f t="shared" si="1"/>
        <v>11852</v>
      </c>
      <c r="S27" s="10">
        <f t="shared" si="1"/>
        <v>11847</v>
      </c>
      <c r="T27" s="33">
        <f t="shared" si="6"/>
        <v>0.0004220477758081209</v>
      </c>
      <c r="U27" s="57">
        <f t="shared" si="7"/>
        <v>1</v>
      </c>
      <c r="V27" s="22">
        <v>1</v>
      </c>
      <c r="W27" s="51">
        <f t="shared" si="5"/>
        <v>0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8900.666666667</v>
      </c>
      <c r="G28" s="9">
        <v>8383.999761</v>
      </c>
      <c r="H28" s="33">
        <f t="shared" si="2"/>
        <v>0.061625348329611196</v>
      </c>
      <c r="I28" s="35">
        <v>7246</v>
      </c>
      <c r="J28" s="9">
        <v>7274</v>
      </c>
      <c r="K28" s="51">
        <f t="shared" si="3"/>
        <v>-0.003849326367885597</v>
      </c>
      <c r="L28" s="48">
        <v>603</v>
      </c>
      <c r="M28" s="9">
        <v>586</v>
      </c>
      <c r="N28" s="33">
        <f t="shared" si="4"/>
        <v>0.029010238907849928</v>
      </c>
      <c r="O28" s="54">
        <v>122</v>
      </c>
      <c r="P28" s="10">
        <v>128</v>
      </c>
      <c r="Q28" s="51">
        <f t="shared" si="8"/>
        <v>-0.046875</v>
      </c>
      <c r="R28" s="59">
        <f t="shared" si="1"/>
        <v>7971</v>
      </c>
      <c r="S28" s="10">
        <f t="shared" si="1"/>
        <v>7988</v>
      </c>
      <c r="T28" s="33">
        <f t="shared" si="6"/>
        <v>-0.00212819228843264</v>
      </c>
      <c r="U28" s="57">
        <f t="shared" si="7"/>
        <v>0.8955508950640065</v>
      </c>
      <c r="V28" s="22">
        <v>0.9476827520305782</v>
      </c>
      <c r="W28" s="51">
        <f t="shared" si="5"/>
        <v>-0.055009819324948084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18239.333333333</v>
      </c>
      <c r="G29" s="14">
        <v>17261.49837</v>
      </c>
      <c r="H29" s="34">
        <f t="shared" si="2"/>
        <v>0.056648324633998826</v>
      </c>
      <c r="I29" s="36">
        <v>15890</v>
      </c>
      <c r="J29" s="14">
        <v>15845</v>
      </c>
      <c r="K29" s="52">
        <f t="shared" si="3"/>
        <v>0.0028400126222782873</v>
      </c>
      <c r="L29" s="49">
        <v>1146</v>
      </c>
      <c r="M29" s="14">
        <v>1196</v>
      </c>
      <c r="N29" s="34">
        <f t="shared" si="4"/>
        <v>-0.041806020066889604</v>
      </c>
      <c r="O29" s="55">
        <v>83</v>
      </c>
      <c r="P29" s="15">
        <v>87</v>
      </c>
      <c r="Q29" s="52">
        <f t="shared" si="8"/>
        <v>-0.04597701149425293</v>
      </c>
      <c r="R29" s="60">
        <f t="shared" si="1"/>
        <v>17119</v>
      </c>
      <c r="S29" s="15">
        <f t="shared" si="1"/>
        <v>17128</v>
      </c>
      <c r="T29" s="34">
        <f t="shared" si="6"/>
        <v>-0.0005254553946754115</v>
      </c>
      <c r="U29" s="58">
        <f t="shared" si="7"/>
        <v>0.938575971343999</v>
      </c>
      <c r="V29" s="24">
        <v>0.9901357781130323</v>
      </c>
      <c r="W29" s="52">
        <f t="shared" si="5"/>
        <v>-0.05207347104181437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7762</v>
      </c>
      <c r="G30" s="41">
        <v>7456.999732</v>
      </c>
      <c r="H30" s="44">
        <f t="shared" si="2"/>
        <v>0.04090120409836695</v>
      </c>
      <c r="I30" s="40">
        <v>5529</v>
      </c>
      <c r="J30" s="41">
        <v>5569</v>
      </c>
      <c r="K30" s="50">
        <f t="shared" si="3"/>
        <v>-0.007182618064284441</v>
      </c>
      <c r="L30" s="75">
        <v>289</v>
      </c>
      <c r="M30" s="41">
        <v>268</v>
      </c>
      <c r="N30" s="44">
        <f t="shared" si="4"/>
        <v>0.07835820895522394</v>
      </c>
      <c r="O30" s="53">
        <v>29</v>
      </c>
      <c r="P30" s="42">
        <v>30</v>
      </c>
      <c r="Q30" s="50">
        <v>0</v>
      </c>
      <c r="R30" s="76">
        <f t="shared" si="1"/>
        <v>5847</v>
      </c>
      <c r="S30" s="42">
        <f t="shared" si="1"/>
        <v>5867</v>
      </c>
      <c r="T30" s="44">
        <f t="shared" si="6"/>
        <v>-0.0034088972217487523</v>
      </c>
      <c r="U30" s="56">
        <f t="shared" si="7"/>
        <v>0.7532852357639783</v>
      </c>
      <c r="V30" s="43">
        <v>0.7914093959731544</v>
      </c>
      <c r="W30" s="50">
        <f t="shared" si="5"/>
        <v>-0.04817248873106539</v>
      </c>
      <c r="X30" s="104">
        <f>SUM(U30:U33)/4</f>
        <v>0.8064358495925597</v>
      </c>
      <c r="Y30" s="105">
        <f>SUM(V30:V33)/4</f>
        <v>0.8482137209220426</v>
      </c>
      <c r="Z30" s="106">
        <f>(X30/Y30)-1</f>
        <v>-0.049253944258374815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14870.333333333</v>
      </c>
      <c r="G31" s="9">
        <v>13839.99967</v>
      </c>
      <c r="H31" s="33">
        <f t="shared" si="2"/>
        <v>0.07444607571533268</v>
      </c>
      <c r="I31" s="35">
        <v>11357</v>
      </c>
      <c r="J31" s="9">
        <v>11415</v>
      </c>
      <c r="K31" s="51">
        <f t="shared" si="3"/>
        <v>-0.005081033727551421</v>
      </c>
      <c r="L31" s="48">
        <v>860</v>
      </c>
      <c r="M31" s="9">
        <v>810</v>
      </c>
      <c r="N31" s="33">
        <f t="shared" si="4"/>
        <v>0.06172839506172845</v>
      </c>
      <c r="O31" s="54">
        <v>303</v>
      </c>
      <c r="P31" s="10">
        <v>310</v>
      </c>
      <c r="Q31" s="51">
        <f aca="true" t="shared" si="9" ref="Q31:Q66">(O31/P31)-1</f>
        <v>-0.022580645161290325</v>
      </c>
      <c r="R31" s="59">
        <f t="shared" si="1"/>
        <v>12520</v>
      </c>
      <c r="S31" s="10">
        <f t="shared" si="1"/>
        <v>12535</v>
      </c>
      <c r="T31" s="33">
        <f t="shared" si="6"/>
        <v>-0.0011966493817311408</v>
      </c>
      <c r="U31" s="57">
        <f t="shared" si="7"/>
        <v>0.8419448118177321</v>
      </c>
      <c r="V31" s="22">
        <v>0.9137544316619637</v>
      </c>
      <c r="W31" s="51">
        <f t="shared" si="5"/>
        <v>-0.07858743810809443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6667.333333333</v>
      </c>
      <c r="G32" s="9">
        <v>6489.496745</v>
      </c>
      <c r="H32" s="33">
        <f t="shared" si="2"/>
        <v>0.027403756457697437</v>
      </c>
      <c r="I32" s="35">
        <v>4276</v>
      </c>
      <c r="J32" s="9">
        <v>4253</v>
      </c>
      <c r="K32" s="51">
        <f t="shared" si="3"/>
        <v>0.005407947331295571</v>
      </c>
      <c r="L32" s="48">
        <v>253</v>
      </c>
      <c r="M32" s="9">
        <v>254</v>
      </c>
      <c r="N32" s="33">
        <f t="shared" si="4"/>
        <v>-0.003937007874015741</v>
      </c>
      <c r="O32" s="54">
        <v>81</v>
      </c>
      <c r="P32" s="10">
        <v>86</v>
      </c>
      <c r="Q32" s="51">
        <f t="shared" si="9"/>
        <v>-0.05813953488372092</v>
      </c>
      <c r="R32" s="59">
        <f t="shared" si="1"/>
        <v>4610</v>
      </c>
      <c r="S32" s="10">
        <f t="shared" si="1"/>
        <v>4593</v>
      </c>
      <c r="T32" s="33">
        <f t="shared" si="6"/>
        <v>0.0037012845634660785</v>
      </c>
      <c r="U32" s="57">
        <f t="shared" si="7"/>
        <v>0.6914308569143431</v>
      </c>
      <c r="V32" s="22">
        <v>0.6985793699814701</v>
      </c>
      <c r="W32" s="51">
        <f t="shared" si="5"/>
        <v>-0.010232928961696253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9794.666666667</v>
      </c>
      <c r="G33" s="90">
        <v>9293.997364</v>
      </c>
      <c r="H33" s="91">
        <f t="shared" si="2"/>
        <v>0.05387017911220049</v>
      </c>
      <c r="I33" s="92">
        <v>8574</v>
      </c>
      <c r="J33" s="90">
        <v>8598</v>
      </c>
      <c r="K33" s="93">
        <f t="shared" si="3"/>
        <v>-0.002791346824842944</v>
      </c>
      <c r="L33" s="89">
        <v>469</v>
      </c>
      <c r="M33" s="90">
        <v>429</v>
      </c>
      <c r="N33" s="91">
        <f t="shared" si="4"/>
        <v>0.09324009324009319</v>
      </c>
      <c r="O33" s="94">
        <v>155</v>
      </c>
      <c r="P33" s="95">
        <v>168</v>
      </c>
      <c r="Q33" s="93">
        <f t="shared" si="9"/>
        <v>-0.07738095238095233</v>
      </c>
      <c r="R33" s="96">
        <f t="shared" si="1"/>
        <v>9198</v>
      </c>
      <c r="S33" s="95">
        <f t="shared" si="1"/>
        <v>9195</v>
      </c>
      <c r="T33" s="91">
        <f t="shared" si="6"/>
        <v>0.00032626427406201586</v>
      </c>
      <c r="U33" s="97">
        <f t="shared" si="7"/>
        <v>0.9390824938741852</v>
      </c>
      <c r="V33" s="98">
        <v>0.9891116860715826</v>
      </c>
      <c r="W33" s="93">
        <f t="shared" si="5"/>
        <v>-0.05057992226954322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9112.333333333</v>
      </c>
      <c r="G34" s="4">
        <v>8439.49963</v>
      </c>
      <c r="H34" s="79">
        <f t="shared" si="2"/>
        <v>0.07972435959843738</v>
      </c>
      <c r="I34" s="80">
        <v>5833</v>
      </c>
      <c r="J34" s="4">
        <v>5912</v>
      </c>
      <c r="K34" s="81">
        <f t="shared" si="3"/>
        <v>-0.013362652232746908</v>
      </c>
      <c r="L34" s="78">
        <v>423</v>
      </c>
      <c r="M34" s="4">
        <v>365</v>
      </c>
      <c r="N34" s="79">
        <f t="shared" si="4"/>
        <v>0.1589041095890411</v>
      </c>
      <c r="O34" s="82">
        <v>60</v>
      </c>
      <c r="P34" s="5">
        <v>60</v>
      </c>
      <c r="Q34" s="81">
        <f t="shared" si="9"/>
        <v>0</v>
      </c>
      <c r="R34" s="83">
        <f t="shared" si="1"/>
        <v>6316</v>
      </c>
      <c r="S34" s="5">
        <f t="shared" si="1"/>
        <v>6337</v>
      </c>
      <c r="T34" s="79">
        <f t="shared" si="6"/>
        <v>-0.003313870916837658</v>
      </c>
      <c r="U34" s="84">
        <f t="shared" si="7"/>
        <v>0.6931265318067342</v>
      </c>
      <c r="V34" s="23">
        <v>0.7597009611961553</v>
      </c>
      <c r="W34" s="81">
        <f t="shared" si="5"/>
        <v>-0.0876324143181273</v>
      </c>
      <c r="X34" s="104">
        <f>SUM(U34:U38)/5</f>
        <v>0.8193669417053936</v>
      </c>
      <c r="Y34" s="105">
        <f>SUM(V34:V38)/5</f>
        <v>0.8689352093530687</v>
      </c>
      <c r="Z34" s="106">
        <f>(X34/Y34)-1</f>
        <v>-0.0570448373067759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25010.333333333</v>
      </c>
      <c r="G35" s="9">
        <v>23983.99166</v>
      </c>
      <c r="H35" s="33">
        <f t="shared" si="2"/>
        <v>0.042792779779218915</v>
      </c>
      <c r="I35" s="35">
        <v>17994</v>
      </c>
      <c r="J35" s="9">
        <v>17991</v>
      </c>
      <c r="K35" s="51">
        <f t="shared" si="3"/>
        <v>0.0001667500416875356</v>
      </c>
      <c r="L35" s="48">
        <v>1251</v>
      </c>
      <c r="M35" s="9">
        <v>1293</v>
      </c>
      <c r="N35" s="33">
        <f t="shared" si="4"/>
        <v>-0.0324825986078886</v>
      </c>
      <c r="O35" s="54">
        <v>197</v>
      </c>
      <c r="P35" s="10">
        <v>205</v>
      </c>
      <c r="Q35" s="51">
        <f t="shared" si="9"/>
        <v>-0.039024390243902474</v>
      </c>
      <c r="R35" s="59">
        <f aca="true" t="shared" si="10" ref="R35:S66">I35+L35+O35</f>
        <v>19442</v>
      </c>
      <c r="S35" s="10">
        <f t="shared" si="10"/>
        <v>19489</v>
      </c>
      <c r="T35" s="33">
        <f t="shared" si="6"/>
        <v>-0.00241161680948232</v>
      </c>
      <c r="U35" s="57">
        <f t="shared" si="7"/>
        <v>0.7773586917407574</v>
      </c>
      <c r="V35" s="22">
        <v>0.819469396281596</v>
      </c>
      <c r="W35" s="51">
        <f t="shared" si="5"/>
        <v>-0.051387769612775136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33391.333333333</v>
      </c>
      <c r="G36" s="9">
        <v>31828.49755</v>
      </c>
      <c r="H36" s="33">
        <f t="shared" si="2"/>
        <v>0.04910177682367545</v>
      </c>
      <c r="I36" s="35">
        <v>27151</v>
      </c>
      <c r="J36" s="9">
        <v>27104</v>
      </c>
      <c r="K36" s="51">
        <f t="shared" si="3"/>
        <v>0.001734061393152242</v>
      </c>
      <c r="L36" s="48">
        <v>3964</v>
      </c>
      <c r="M36" s="9">
        <v>4043</v>
      </c>
      <c r="N36" s="33">
        <f t="shared" si="4"/>
        <v>-0.019539945584961638</v>
      </c>
      <c r="O36" s="54">
        <v>690</v>
      </c>
      <c r="P36" s="10">
        <v>696</v>
      </c>
      <c r="Q36" s="51">
        <f t="shared" si="9"/>
        <v>-0.008620689655172376</v>
      </c>
      <c r="R36" s="59">
        <f t="shared" si="10"/>
        <v>31805</v>
      </c>
      <c r="S36" s="10">
        <f t="shared" si="10"/>
        <v>31843</v>
      </c>
      <c r="T36" s="33">
        <f t="shared" si="6"/>
        <v>-0.0011933548974656372</v>
      </c>
      <c r="U36" s="57">
        <f t="shared" si="7"/>
        <v>0.9524926627667952</v>
      </c>
      <c r="V36" s="22">
        <v>0.9951538800427969</v>
      </c>
      <c r="W36" s="51">
        <f t="shared" si="5"/>
        <v>-0.042868965424891936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19354.666666667</v>
      </c>
      <c r="G37" s="9">
        <v>18437.99997</v>
      </c>
      <c r="H37" s="33">
        <f t="shared" si="2"/>
        <v>0.049716167597271044</v>
      </c>
      <c r="I37" s="35">
        <v>14286</v>
      </c>
      <c r="J37" s="9">
        <v>14315</v>
      </c>
      <c r="K37" s="51">
        <f t="shared" si="3"/>
        <v>-0.002025847013622073</v>
      </c>
      <c r="L37" s="48">
        <v>728</v>
      </c>
      <c r="M37" s="9">
        <v>723</v>
      </c>
      <c r="N37" s="33">
        <f t="shared" si="4"/>
        <v>0.006915629322268302</v>
      </c>
      <c r="O37" s="54">
        <v>181</v>
      </c>
      <c r="P37" s="10">
        <v>184</v>
      </c>
      <c r="Q37" s="51">
        <f t="shared" si="9"/>
        <v>-0.016304347826086918</v>
      </c>
      <c r="R37" s="59">
        <f t="shared" si="10"/>
        <v>15195</v>
      </c>
      <c r="S37" s="10">
        <f t="shared" si="10"/>
        <v>15222</v>
      </c>
      <c r="T37" s="33">
        <f t="shared" si="6"/>
        <v>-0.0017737485218762838</v>
      </c>
      <c r="U37" s="57">
        <f t="shared" si="7"/>
        <v>0.7850819785064621</v>
      </c>
      <c r="V37" s="22">
        <v>0.831441759435243</v>
      </c>
      <c r="W37" s="51">
        <f t="shared" si="5"/>
        <v>-0.05575830225351053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7144.666666667</v>
      </c>
      <c r="G38" s="14">
        <v>6829.498517</v>
      </c>
      <c r="H38" s="34">
        <f t="shared" si="2"/>
        <v>0.04614806619878209</v>
      </c>
      <c r="I38" s="36">
        <v>5954</v>
      </c>
      <c r="J38" s="14">
        <v>5993</v>
      </c>
      <c r="K38" s="52">
        <f t="shared" si="3"/>
        <v>-0.006507592190889366</v>
      </c>
      <c r="L38" s="49">
        <v>333</v>
      </c>
      <c r="M38" s="14">
        <v>301</v>
      </c>
      <c r="N38" s="34">
        <f t="shared" si="4"/>
        <v>0.10631229235880402</v>
      </c>
      <c r="O38" s="55">
        <v>63</v>
      </c>
      <c r="P38" s="15">
        <v>65</v>
      </c>
      <c r="Q38" s="52">
        <f t="shared" si="9"/>
        <v>-0.03076923076923077</v>
      </c>
      <c r="R38" s="60">
        <f t="shared" si="10"/>
        <v>6350</v>
      </c>
      <c r="S38" s="15">
        <f t="shared" si="10"/>
        <v>6359</v>
      </c>
      <c r="T38" s="34">
        <f t="shared" si="6"/>
        <v>-0.0014153168737223165</v>
      </c>
      <c r="U38" s="58">
        <f t="shared" si="7"/>
        <v>0.8887748437062196</v>
      </c>
      <c r="V38" s="24">
        <v>0.9389100498095517</v>
      </c>
      <c r="W38" s="52">
        <f t="shared" si="5"/>
        <v>-0.0533972408895842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9090.666666667</v>
      </c>
      <c r="G39" s="41">
        <v>8622.49987</v>
      </c>
      <c r="H39" s="44">
        <f t="shared" si="2"/>
        <v>0.05429594708326757</v>
      </c>
      <c r="I39" s="40">
        <v>6009</v>
      </c>
      <c r="J39" s="41">
        <v>6061</v>
      </c>
      <c r="K39" s="50">
        <f t="shared" si="3"/>
        <v>-0.008579442336248189</v>
      </c>
      <c r="L39" s="75">
        <v>449</v>
      </c>
      <c r="M39" s="41">
        <v>423</v>
      </c>
      <c r="N39" s="44">
        <f t="shared" si="4"/>
        <v>0.061465721040189214</v>
      </c>
      <c r="O39" s="53">
        <v>147</v>
      </c>
      <c r="P39" s="42">
        <v>151</v>
      </c>
      <c r="Q39" s="50">
        <f t="shared" si="9"/>
        <v>-0.026490066225165587</v>
      </c>
      <c r="R39" s="76">
        <f t="shared" si="10"/>
        <v>6605</v>
      </c>
      <c r="S39" s="42">
        <f t="shared" si="10"/>
        <v>6635</v>
      </c>
      <c r="T39" s="44">
        <f t="shared" si="6"/>
        <v>-0.0045214770158251705</v>
      </c>
      <c r="U39" s="56">
        <f t="shared" si="7"/>
        <v>0.7265693751833115</v>
      </c>
      <c r="V39" s="43">
        <v>0.7869918699186992</v>
      </c>
      <c r="W39" s="50">
        <f t="shared" si="5"/>
        <v>-0.07677651707079214</v>
      </c>
      <c r="X39" s="104">
        <f>SUM(U39:U42)/4</f>
        <v>0.7620274092448511</v>
      </c>
      <c r="Y39" s="105">
        <f>SUM(V39:V42)/4</f>
        <v>0.8179447802858864</v>
      </c>
      <c r="Z39" s="106">
        <f>(X39/Y39)-1</f>
        <v>-0.06836325921841702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14453.333333333</v>
      </c>
      <c r="G40" s="9">
        <v>13776.99561</v>
      </c>
      <c r="H40" s="33">
        <f t="shared" si="2"/>
        <v>0.04909181526065676</v>
      </c>
      <c r="I40" s="35">
        <v>7997</v>
      </c>
      <c r="J40" s="9">
        <v>8000</v>
      </c>
      <c r="K40" s="51">
        <f t="shared" si="3"/>
        <v>-0.0003750000000000142</v>
      </c>
      <c r="L40" s="48">
        <v>635</v>
      </c>
      <c r="M40" s="9">
        <v>647</v>
      </c>
      <c r="N40" s="33">
        <f t="shared" si="4"/>
        <v>-0.018547140649149974</v>
      </c>
      <c r="O40" s="54">
        <v>141</v>
      </c>
      <c r="P40" s="10">
        <v>143</v>
      </c>
      <c r="Q40" s="51">
        <f t="shared" si="9"/>
        <v>-0.013986013986013957</v>
      </c>
      <c r="R40" s="59">
        <f t="shared" si="10"/>
        <v>8773</v>
      </c>
      <c r="S40" s="10">
        <f t="shared" si="10"/>
        <v>8790</v>
      </c>
      <c r="T40" s="33">
        <f t="shared" si="6"/>
        <v>-0.0019340159271900026</v>
      </c>
      <c r="U40" s="57">
        <f t="shared" si="7"/>
        <v>0.6069880073800878</v>
      </c>
      <c r="V40" s="22">
        <v>0.6414545454545455</v>
      </c>
      <c r="W40" s="51">
        <f t="shared" si="5"/>
        <v>-0.05373184790519192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10564.666666667</v>
      </c>
      <c r="G41" s="9">
        <v>10044.99283</v>
      </c>
      <c r="H41" s="33">
        <f t="shared" si="2"/>
        <v>0.051734614992950734</v>
      </c>
      <c r="I41" s="35">
        <v>8226</v>
      </c>
      <c r="J41" s="9">
        <v>8259</v>
      </c>
      <c r="K41" s="51">
        <f t="shared" si="3"/>
        <v>-0.0039956411187794805</v>
      </c>
      <c r="L41" s="48">
        <v>467</v>
      </c>
      <c r="M41" s="9">
        <v>466</v>
      </c>
      <c r="N41" s="33">
        <f t="shared" si="4"/>
        <v>0.0021459227467810482</v>
      </c>
      <c r="O41" s="54">
        <v>152</v>
      </c>
      <c r="P41" s="10">
        <v>154</v>
      </c>
      <c r="Q41" s="51">
        <f t="shared" si="9"/>
        <v>-0.012987012987012991</v>
      </c>
      <c r="R41" s="59">
        <f t="shared" si="10"/>
        <v>8845</v>
      </c>
      <c r="S41" s="10">
        <f t="shared" si="10"/>
        <v>8879</v>
      </c>
      <c r="T41" s="33">
        <f t="shared" si="6"/>
        <v>-0.0038292600518076148</v>
      </c>
      <c r="U41" s="57">
        <f t="shared" si="7"/>
        <v>0.8372247113017972</v>
      </c>
      <c r="V41" s="22">
        <v>0.8940225526394572</v>
      </c>
      <c r="W41" s="51">
        <f t="shared" si="5"/>
        <v>-0.06353065833739147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21338.666666667</v>
      </c>
      <c r="G42" s="90">
        <v>19813.99977</v>
      </c>
      <c r="H42" s="91">
        <f t="shared" si="2"/>
        <v>0.0769489711499578</v>
      </c>
      <c r="I42" s="92">
        <v>16651</v>
      </c>
      <c r="J42" s="90">
        <v>16694</v>
      </c>
      <c r="K42" s="93">
        <f t="shared" si="3"/>
        <v>-0.0025757757278064286</v>
      </c>
      <c r="L42" s="89">
        <v>1645</v>
      </c>
      <c r="M42" s="90">
        <v>1641</v>
      </c>
      <c r="N42" s="91">
        <f t="shared" si="4"/>
        <v>0.0024375380865326868</v>
      </c>
      <c r="O42" s="94">
        <v>425</v>
      </c>
      <c r="P42" s="95">
        <v>430</v>
      </c>
      <c r="Q42" s="93">
        <f t="shared" si="9"/>
        <v>-0.011627906976744207</v>
      </c>
      <c r="R42" s="96">
        <f t="shared" si="10"/>
        <v>18721</v>
      </c>
      <c r="S42" s="95">
        <f t="shared" si="10"/>
        <v>18765</v>
      </c>
      <c r="T42" s="91">
        <f t="shared" si="6"/>
        <v>-0.0023447908339995216</v>
      </c>
      <c r="U42" s="97">
        <f t="shared" si="7"/>
        <v>0.8773275431142078</v>
      </c>
      <c r="V42" s="98">
        <v>0.9493101531308434</v>
      </c>
      <c r="W42" s="93">
        <f t="shared" si="5"/>
        <v>-0.07582623000421473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14916.333333333</v>
      </c>
      <c r="G43" s="4">
        <v>14199.4945</v>
      </c>
      <c r="H43" s="79">
        <f t="shared" si="2"/>
        <v>0.05048340511931593</v>
      </c>
      <c r="I43" s="80">
        <v>6190</v>
      </c>
      <c r="J43" s="4">
        <v>6228</v>
      </c>
      <c r="K43" s="81">
        <f t="shared" si="3"/>
        <v>-0.006101477199743077</v>
      </c>
      <c r="L43" s="78">
        <v>303</v>
      </c>
      <c r="M43" s="4">
        <v>359</v>
      </c>
      <c r="N43" s="79">
        <f t="shared" si="4"/>
        <v>-0.15598885793871864</v>
      </c>
      <c r="O43" s="82">
        <v>168</v>
      </c>
      <c r="P43" s="5">
        <v>167</v>
      </c>
      <c r="Q43" s="81">
        <f t="shared" si="9"/>
        <v>0.0059880239520957446</v>
      </c>
      <c r="R43" s="83">
        <f t="shared" si="10"/>
        <v>6661</v>
      </c>
      <c r="S43" s="5">
        <f t="shared" si="10"/>
        <v>6754</v>
      </c>
      <c r="T43" s="79">
        <f t="shared" si="6"/>
        <v>-0.013769618004145667</v>
      </c>
      <c r="U43" s="84">
        <f t="shared" si="7"/>
        <v>0.4465574649712943</v>
      </c>
      <c r="V43" s="23">
        <v>0.47706422018348627</v>
      </c>
      <c r="W43" s="81">
        <f t="shared" si="5"/>
        <v>-0.06394685227171015</v>
      </c>
      <c r="X43" s="104">
        <f>SUM(U43:U44)/2</f>
        <v>0.5812423376526075</v>
      </c>
      <c r="Y43" s="105">
        <f>SUM(V43:V44)/2</f>
        <v>0.6082382416136258</v>
      </c>
      <c r="Z43" s="106">
        <f>(X43/Y43)-1</f>
        <v>-0.04438376628440788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266539.666666667</v>
      </c>
      <c r="G44" s="14">
        <v>257859.8983</v>
      </c>
      <c r="H44" s="34">
        <f t="shared" si="2"/>
        <v>0.03366079186368376</v>
      </c>
      <c r="I44" s="36">
        <v>161689</v>
      </c>
      <c r="J44" s="14">
        <v>160320</v>
      </c>
      <c r="K44" s="52">
        <f t="shared" si="3"/>
        <v>0.008539171656686717</v>
      </c>
      <c r="L44" s="49">
        <v>23975</v>
      </c>
      <c r="M44" s="14">
        <v>25548</v>
      </c>
      <c r="N44" s="34">
        <f t="shared" si="4"/>
        <v>-0.06157037732894943</v>
      </c>
      <c r="O44" s="55">
        <v>5159</v>
      </c>
      <c r="P44" s="15">
        <v>5149</v>
      </c>
      <c r="Q44" s="52">
        <f t="shared" si="9"/>
        <v>0.001942124684404689</v>
      </c>
      <c r="R44" s="60">
        <f t="shared" si="10"/>
        <v>190823</v>
      </c>
      <c r="S44" s="15">
        <f t="shared" si="10"/>
        <v>191017</v>
      </c>
      <c r="T44" s="34">
        <f t="shared" si="6"/>
        <v>-0.0010156164111048138</v>
      </c>
      <c r="U44" s="58">
        <f t="shared" si="7"/>
        <v>0.7159272103339207</v>
      </c>
      <c r="V44" s="24">
        <v>0.7394122630437655</v>
      </c>
      <c r="W44" s="52">
        <f t="shared" si="5"/>
        <v>-0.03176178416783271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9425.333333333</v>
      </c>
      <c r="G45" s="41">
        <v>8965.999777</v>
      </c>
      <c r="H45" s="44">
        <f t="shared" si="2"/>
        <v>0.05123060090981735</v>
      </c>
      <c r="I45" s="40">
        <v>6619</v>
      </c>
      <c r="J45" s="41">
        <v>6621</v>
      </c>
      <c r="K45" s="50">
        <f t="shared" si="3"/>
        <v>-0.000302069173840791</v>
      </c>
      <c r="L45" s="75">
        <v>438</v>
      </c>
      <c r="M45" s="41">
        <v>441</v>
      </c>
      <c r="N45" s="44">
        <f t="shared" si="4"/>
        <v>-0.006802721088435382</v>
      </c>
      <c r="O45" s="53">
        <v>129</v>
      </c>
      <c r="P45" s="42">
        <v>129</v>
      </c>
      <c r="Q45" s="50">
        <f t="shared" si="9"/>
        <v>0</v>
      </c>
      <c r="R45" s="76">
        <f t="shared" si="10"/>
        <v>7186</v>
      </c>
      <c r="S45" s="42">
        <f t="shared" si="10"/>
        <v>7191</v>
      </c>
      <c r="T45" s="44">
        <f t="shared" si="6"/>
        <v>-0.0006953135864274929</v>
      </c>
      <c r="U45" s="56">
        <f t="shared" si="7"/>
        <v>0.7624133540812267</v>
      </c>
      <c r="V45" s="43">
        <v>0.8104757650212195</v>
      </c>
      <c r="W45" s="50">
        <f t="shared" si="5"/>
        <v>-0.05930147823573051</v>
      </c>
      <c r="X45" s="104">
        <f>SUM(U45:U46)/2</f>
        <v>0.8742475437837146</v>
      </c>
      <c r="Y45" s="105">
        <f>SUM(V45:V46)/2</f>
        <v>0.9052378825106098</v>
      </c>
      <c r="Z45" s="106">
        <f>(X45/Y45)-1</f>
        <v>-0.034234469552849256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20644.333333333</v>
      </c>
      <c r="G46" s="90">
        <v>20113.99642</v>
      </c>
      <c r="H46" s="91">
        <f t="shared" si="2"/>
        <v>0.026366560988629217</v>
      </c>
      <c r="I46" s="92">
        <v>18759</v>
      </c>
      <c r="J46" s="90">
        <v>18740</v>
      </c>
      <c r="K46" s="93">
        <f t="shared" si="3"/>
        <v>0.0010138740661687073</v>
      </c>
      <c r="L46" s="89">
        <v>1137</v>
      </c>
      <c r="M46" s="90">
        <v>1205</v>
      </c>
      <c r="N46" s="91">
        <f t="shared" si="4"/>
        <v>-0.056431535269709565</v>
      </c>
      <c r="O46" s="94">
        <v>461</v>
      </c>
      <c r="P46" s="95">
        <v>469</v>
      </c>
      <c r="Q46" s="93">
        <f t="shared" si="9"/>
        <v>-0.017057569296375252</v>
      </c>
      <c r="R46" s="96">
        <f t="shared" si="10"/>
        <v>20357</v>
      </c>
      <c r="S46" s="95">
        <f t="shared" si="10"/>
        <v>20414</v>
      </c>
      <c r="T46" s="91">
        <f t="shared" si="6"/>
        <v>-0.0027922014303909393</v>
      </c>
      <c r="U46" s="97">
        <f t="shared" si="7"/>
        <v>0.9860817334862025</v>
      </c>
      <c r="V46" s="98">
        <v>1</v>
      </c>
      <c r="W46" s="93">
        <f t="shared" si="5"/>
        <v>-0.013918266513797461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10044.333333333</v>
      </c>
      <c r="G47" s="4">
        <v>9343.998662</v>
      </c>
      <c r="H47" s="79">
        <f t="shared" si="2"/>
        <v>0.07495021100346544</v>
      </c>
      <c r="I47" s="80">
        <v>7058</v>
      </c>
      <c r="J47" s="4">
        <v>7035</v>
      </c>
      <c r="K47" s="81">
        <f t="shared" si="3"/>
        <v>0.0032693674484718382</v>
      </c>
      <c r="L47" s="78">
        <v>443</v>
      </c>
      <c r="M47" s="4">
        <v>441</v>
      </c>
      <c r="N47" s="79">
        <f t="shared" si="4"/>
        <v>0.0045351473922903285</v>
      </c>
      <c r="O47" s="82">
        <v>193</v>
      </c>
      <c r="P47" s="5">
        <v>196</v>
      </c>
      <c r="Q47" s="81">
        <f t="shared" si="9"/>
        <v>-0.015306122448979553</v>
      </c>
      <c r="R47" s="83">
        <f t="shared" si="10"/>
        <v>7694</v>
      </c>
      <c r="S47" s="5">
        <f t="shared" si="10"/>
        <v>7672</v>
      </c>
      <c r="T47" s="79">
        <f t="shared" si="6"/>
        <v>0.0028675703858185297</v>
      </c>
      <c r="U47" s="84">
        <f t="shared" si="7"/>
        <v>0.7660040487173786</v>
      </c>
      <c r="V47" s="23">
        <v>0.8212907375643225</v>
      </c>
      <c r="W47" s="81">
        <f t="shared" si="5"/>
        <v>-0.06731682986089182</v>
      </c>
      <c r="X47" s="104">
        <f>SUM(U47:U53)/7</f>
        <v>0.8072761474422535</v>
      </c>
      <c r="Y47" s="105">
        <f>SUM(V47:V53)/7</f>
        <v>0.8602336087048413</v>
      </c>
      <c r="Z47" s="106">
        <f>(X47/Y47)-1</f>
        <v>-0.06156172082409106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6631</v>
      </c>
      <c r="G48" s="9">
        <v>6321.495551</v>
      </c>
      <c r="H48" s="33">
        <f t="shared" si="2"/>
        <v>0.0489606370048048</v>
      </c>
      <c r="I48" s="35">
        <v>4630</v>
      </c>
      <c r="J48" s="9">
        <v>4622</v>
      </c>
      <c r="K48" s="51">
        <f t="shared" si="3"/>
        <v>0.0017308524448291784</v>
      </c>
      <c r="L48" s="48">
        <v>302</v>
      </c>
      <c r="M48" s="9">
        <v>319</v>
      </c>
      <c r="N48" s="33">
        <f t="shared" si="4"/>
        <v>-0.053291536050156685</v>
      </c>
      <c r="O48" s="54">
        <v>177</v>
      </c>
      <c r="P48" s="10">
        <v>177</v>
      </c>
      <c r="Q48" s="51">
        <f t="shared" si="9"/>
        <v>0</v>
      </c>
      <c r="R48" s="59">
        <f t="shared" si="10"/>
        <v>5109</v>
      </c>
      <c r="S48" s="10">
        <f t="shared" si="10"/>
        <v>5118</v>
      </c>
      <c r="T48" s="33">
        <f t="shared" si="6"/>
        <v>-0.0017584994138335475</v>
      </c>
      <c r="U48" s="57">
        <f t="shared" si="7"/>
        <v>0.7704720253355452</v>
      </c>
      <c r="V48" s="22">
        <v>0.8182683158896289</v>
      </c>
      <c r="W48" s="51">
        <f t="shared" si="5"/>
        <v>-0.058411513223653455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8879</v>
      </c>
      <c r="G49" s="9">
        <v>8335.499625</v>
      </c>
      <c r="H49" s="33">
        <f t="shared" si="2"/>
        <v>0.06520309512940559</v>
      </c>
      <c r="I49" s="35">
        <v>7259</v>
      </c>
      <c r="J49" s="9">
        <v>7251</v>
      </c>
      <c r="K49" s="51">
        <f t="shared" si="3"/>
        <v>0.001103296097090034</v>
      </c>
      <c r="L49" s="48">
        <v>376</v>
      </c>
      <c r="M49" s="9">
        <v>397</v>
      </c>
      <c r="N49" s="33">
        <f t="shared" si="4"/>
        <v>-0.052896725440806036</v>
      </c>
      <c r="O49" s="54">
        <v>137</v>
      </c>
      <c r="P49" s="10">
        <v>140</v>
      </c>
      <c r="Q49" s="51">
        <f t="shared" si="9"/>
        <v>-0.021428571428571463</v>
      </c>
      <c r="R49" s="59">
        <f t="shared" si="10"/>
        <v>7772</v>
      </c>
      <c r="S49" s="10">
        <f t="shared" si="10"/>
        <v>7788</v>
      </c>
      <c r="T49" s="33">
        <f t="shared" si="6"/>
        <v>-0.0020544427324088455</v>
      </c>
      <c r="U49" s="57">
        <f t="shared" si="7"/>
        <v>0.875323797724969</v>
      </c>
      <c r="V49" s="22">
        <v>0.9455725099122912</v>
      </c>
      <c r="W49" s="51">
        <f t="shared" si="5"/>
        <v>-0.0742922530540131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15064.333333333</v>
      </c>
      <c r="G50" s="9">
        <v>14295.49894</v>
      </c>
      <c r="H50" s="33">
        <f t="shared" si="2"/>
        <v>0.05378157114766635</v>
      </c>
      <c r="I50" s="35">
        <v>12643</v>
      </c>
      <c r="J50" s="9">
        <v>12595</v>
      </c>
      <c r="K50" s="51">
        <f t="shared" si="3"/>
        <v>0.003811036125446643</v>
      </c>
      <c r="L50" s="48">
        <v>621</v>
      </c>
      <c r="M50" s="9">
        <v>690</v>
      </c>
      <c r="N50" s="33">
        <f t="shared" si="4"/>
        <v>-0.09999999999999998</v>
      </c>
      <c r="O50" s="54">
        <v>234</v>
      </c>
      <c r="P50" s="10">
        <v>234</v>
      </c>
      <c r="Q50" s="51">
        <f t="shared" si="9"/>
        <v>0</v>
      </c>
      <c r="R50" s="59">
        <f t="shared" si="10"/>
        <v>13498</v>
      </c>
      <c r="S50" s="10">
        <f t="shared" si="10"/>
        <v>13519</v>
      </c>
      <c r="T50" s="33">
        <f t="shared" si="6"/>
        <v>-0.001553369332051191</v>
      </c>
      <c r="U50" s="57">
        <f t="shared" si="7"/>
        <v>0.8960237204877061</v>
      </c>
      <c r="V50" s="22">
        <v>0.945981923912282</v>
      </c>
      <c r="W50" s="51">
        <f t="shared" si="5"/>
        <v>-0.05281094930224939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19492.333333333</v>
      </c>
      <c r="G51" s="9">
        <v>18695.99398</v>
      </c>
      <c r="H51" s="33">
        <f t="shared" si="2"/>
        <v>0.042594116910012136</v>
      </c>
      <c r="I51" s="35">
        <v>13893</v>
      </c>
      <c r="J51" s="9">
        <v>13985</v>
      </c>
      <c r="K51" s="51">
        <f t="shared" si="3"/>
        <v>-0.006578476939578137</v>
      </c>
      <c r="L51" s="48">
        <v>1121</v>
      </c>
      <c r="M51" s="9">
        <v>1071</v>
      </c>
      <c r="N51" s="33">
        <f t="shared" si="4"/>
        <v>0.04668534080298792</v>
      </c>
      <c r="O51" s="54">
        <v>474</v>
      </c>
      <c r="P51" s="10">
        <v>487</v>
      </c>
      <c r="Q51" s="51">
        <f t="shared" si="9"/>
        <v>-0.026694045174537995</v>
      </c>
      <c r="R51" s="59">
        <f t="shared" si="10"/>
        <v>15488</v>
      </c>
      <c r="S51" s="10">
        <f t="shared" si="10"/>
        <v>15543</v>
      </c>
      <c r="T51" s="33">
        <f t="shared" si="6"/>
        <v>-0.0035385704175513455</v>
      </c>
      <c r="U51" s="57">
        <f t="shared" si="7"/>
        <v>0.7945688048292626</v>
      </c>
      <c r="V51" s="22">
        <v>0.8352537649391715</v>
      </c>
      <c r="W51" s="51">
        <f t="shared" si="5"/>
        <v>-0.04870969975558481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9624</v>
      </c>
      <c r="G52" s="9">
        <v>9200.494008</v>
      </c>
      <c r="H52" s="33">
        <f t="shared" si="2"/>
        <v>0.04603078830677498</v>
      </c>
      <c r="I52" s="35">
        <v>6630</v>
      </c>
      <c r="J52" s="9">
        <v>6623</v>
      </c>
      <c r="K52" s="51">
        <f t="shared" si="3"/>
        <v>0.0010569228446324352</v>
      </c>
      <c r="L52" s="48">
        <v>347</v>
      </c>
      <c r="M52" s="9">
        <v>359</v>
      </c>
      <c r="N52" s="33">
        <f t="shared" si="4"/>
        <v>-0.03342618384401119</v>
      </c>
      <c r="O52" s="54">
        <v>88</v>
      </c>
      <c r="P52" s="10">
        <v>94</v>
      </c>
      <c r="Q52" s="51">
        <f t="shared" si="9"/>
        <v>-0.06382978723404253</v>
      </c>
      <c r="R52" s="59">
        <f t="shared" si="10"/>
        <v>7065</v>
      </c>
      <c r="S52" s="10">
        <f t="shared" si="10"/>
        <v>7076</v>
      </c>
      <c r="T52" s="33">
        <f t="shared" si="6"/>
        <v>-0.0015545505935556925</v>
      </c>
      <c r="U52" s="57">
        <f t="shared" si="7"/>
        <v>0.7341022443890274</v>
      </c>
      <c r="V52" s="22">
        <v>0.7733957947488833</v>
      </c>
      <c r="W52" s="51">
        <f t="shared" si="5"/>
        <v>-0.05080652186971657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15906.666666667</v>
      </c>
      <c r="G53" s="14">
        <v>14837.49291</v>
      </c>
      <c r="H53" s="34">
        <f t="shared" si="2"/>
        <v>0.07205892283503035</v>
      </c>
      <c r="I53" s="36">
        <v>11674</v>
      </c>
      <c r="J53" s="14">
        <v>11643</v>
      </c>
      <c r="K53" s="52">
        <f t="shared" si="3"/>
        <v>0.0026625440178649207</v>
      </c>
      <c r="L53" s="49">
        <v>942</v>
      </c>
      <c r="M53" s="14">
        <v>981</v>
      </c>
      <c r="N53" s="34">
        <f t="shared" si="4"/>
        <v>-0.03975535168195721</v>
      </c>
      <c r="O53" s="55">
        <v>339</v>
      </c>
      <c r="P53" s="15">
        <v>337</v>
      </c>
      <c r="Q53" s="52">
        <f t="shared" si="9"/>
        <v>0.005934718100890191</v>
      </c>
      <c r="R53" s="60">
        <f t="shared" si="10"/>
        <v>12955</v>
      </c>
      <c r="S53" s="15">
        <f t="shared" si="10"/>
        <v>12961</v>
      </c>
      <c r="T53" s="34">
        <f t="shared" si="6"/>
        <v>-0.00046292724326824075</v>
      </c>
      <c r="U53" s="58">
        <f t="shared" si="7"/>
        <v>0.8144383906118856</v>
      </c>
      <c r="V53" s="24">
        <v>0.8818722139673105</v>
      </c>
      <c r="W53" s="52">
        <f t="shared" si="5"/>
        <v>-0.07646666068778596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11967</v>
      </c>
      <c r="G54" s="41">
        <v>11357.9956</v>
      </c>
      <c r="H54" s="44">
        <f t="shared" si="2"/>
        <v>0.05361900298675937</v>
      </c>
      <c r="I54" s="40">
        <v>9745</v>
      </c>
      <c r="J54" s="41">
        <v>9746</v>
      </c>
      <c r="K54" s="50">
        <f t="shared" si="3"/>
        <v>-0.0001026061974143122</v>
      </c>
      <c r="L54" s="75">
        <v>547</v>
      </c>
      <c r="M54" s="41">
        <v>554</v>
      </c>
      <c r="N54" s="44">
        <f t="shared" si="4"/>
        <v>-0.012635379061371799</v>
      </c>
      <c r="O54" s="53">
        <v>169</v>
      </c>
      <c r="P54" s="42">
        <v>169</v>
      </c>
      <c r="Q54" s="50">
        <f t="shared" si="9"/>
        <v>0</v>
      </c>
      <c r="R54" s="76">
        <f t="shared" si="10"/>
        <v>10461</v>
      </c>
      <c r="S54" s="42">
        <f t="shared" si="10"/>
        <v>10469</v>
      </c>
      <c r="T54" s="44">
        <f t="shared" si="6"/>
        <v>-0.0007641608558601742</v>
      </c>
      <c r="U54" s="56">
        <f t="shared" si="7"/>
        <v>0.8741539232890448</v>
      </c>
      <c r="V54" s="43">
        <v>0.9351565946184385</v>
      </c>
      <c r="W54" s="50">
        <f t="shared" si="5"/>
        <v>-0.06523257353949785</v>
      </c>
      <c r="X54" s="104">
        <f>SUM(U54:U58)/5</f>
        <v>0.8117433435348943</v>
      </c>
      <c r="Y54" s="105">
        <f>SUM(V54:V58)/5</f>
        <v>0.8631142609473098</v>
      </c>
      <c r="Z54" s="106">
        <f>(X54/Y54)-1</f>
        <v>-0.05951809596568758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7975</v>
      </c>
      <c r="G55" s="9">
        <v>7454.997586</v>
      </c>
      <c r="H55" s="33">
        <f t="shared" si="2"/>
        <v>0.06975219079567907</v>
      </c>
      <c r="I55" s="35">
        <v>4839</v>
      </c>
      <c r="J55" s="9">
        <v>4815</v>
      </c>
      <c r="K55" s="51">
        <f t="shared" si="3"/>
        <v>0.004984423676012373</v>
      </c>
      <c r="L55" s="48">
        <v>563</v>
      </c>
      <c r="M55" s="9">
        <v>597</v>
      </c>
      <c r="N55" s="33">
        <f t="shared" si="4"/>
        <v>-0.05695142378559459</v>
      </c>
      <c r="O55" s="54">
        <v>35</v>
      </c>
      <c r="P55" s="10">
        <v>35</v>
      </c>
      <c r="Q55" s="51">
        <f t="shared" si="9"/>
        <v>0</v>
      </c>
      <c r="R55" s="59">
        <f t="shared" si="10"/>
        <v>5437</v>
      </c>
      <c r="S55" s="10">
        <f t="shared" si="10"/>
        <v>5447</v>
      </c>
      <c r="T55" s="33">
        <f t="shared" si="6"/>
        <v>-0.0018358729575913557</v>
      </c>
      <c r="U55" s="57">
        <f t="shared" si="7"/>
        <v>0.681755485893417</v>
      </c>
      <c r="V55" s="22">
        <v>0.7418142780461621</v>
      </c>
      <c r="W55" s="51">
        <f t="shared" si="5"/>
        <v>-0.08096203312631267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7423.666666667</v>
      </c>
      <c r="G56" s="9">
        <v>7008.499839</v>
      </c>
      <c r="H56" s="33">
        <f t="shared" si="2"/>
        <v>0.05923761678023198</v>
      </c>
      <c r="I56" s="35">
        <v>5489</v>
      </c>
      <c r="J56" s="9">
        <v>5496</v>
      </c>
      <c r="K56" s="51">
        <f t="shared" si="3"/>
        <v>-0.001273653566229993</v>
      </c>
      <c r="L56" s="48">
        <v>333</v>
      </c>
      <c r="M56" s="9">
        <v>336</v>
      </c>
      <c r="N56" s="33">
        <f t="shared" si="4"/>
        <v>-0.008928571428571397</v>
      </c>
      <c r="O56" s="54">
        <v>27</v>
      </c>
      <c r="P56" s="10">
        <v>28</v>
      </c>
      <c r="Q56" s="51">
        <f t="shared" si="9"/>
        <v>-0.0357142857142857</v>
      </c>
      <c r="R56" s="59">
        <f t="shared" si="10"/>
        <v>5849</v>
      </c>
      <c r="S56" s="10">
        <f t="shared" si="10"/>
        <v>5860</v>
      </c>
      <c r="T56" s="33">
        <f t="shared" si="6"/>
        <v>-0.0018771331058020646</v>
      </c>
      <c r="U56" s="57">
        <f t="shared" si="7"/>
        <v>0.7878855911274398</v>
      </c>
      <c r="V56" s="22">
        <v>0.8398342620374339</v>
      </c>
      <c r="W56" s="51">
        <f t="shared" si="5"/>
        <v>-0.06185586044556801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7663</v>
      </c>
      <c r="G57" s="9">
        <v>7250.998897</v>
      </c>
      <c r="H57" s="33">
        <f t="shared" si="2"/>
        <v>0.056819909760358556</v>
      </c>
      <c r="I57" s="35">
        <v>5402</v>
      </c>
      <c r="J57" s="9">
        <v>5370</v>
      </c>
      <c r="K57" s="51">
        <f t="shared" si="3"/>
        <v>0.005959031657355673</v>
      </c>
      <c r="L57" s="48">
        <v>430</v>
      </c>
      <c r="M57" s="9">
        <v>462</v>
      </c>
      <c r="N57" s="33">
        <f t="shared" si="4"/>
        <v>-0.06926406926406925</v>
      </c>
      <c r="O57" s="54">
        <v>26</v>
      </c>
      <c r="P57" s="10">
        <v>29</v>
      </c>
      <c r="Q57" s="51">
        <f t="shared" si="9"/>
        <v>-0.10344827586206895</v>
      </c>
      <c r="R57" s="59">
        <f t="shared" si="10"/>
        <v>5858</v>
      </c>
      <c r="S57" s="10">
        <f t="shared" si="10"/>
        <v>5861</v>
      </c>
      <c r="T57" s="33">
        <f t="shared" si="6"/>
        <v>-0.0005118580447022181</v>
      </c>
      <c r="U57" s="57">
        <f t="shared" si="7"/>
        <v>0.7644525642698682</v>
      </c>
      <c r="V57" s="22">
        <v>0.8121027908261951</v>
      </c>
      <c r="W57" s="51">
        <f t="shared" si="5"/>
        <v>-0.05867511735534092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46644.333333333</v>
      </c>
      <c r="G58" s="90">
        <v>44711.97736</v>
      </c>
      <c r="H58" s="91">
        <f t="shared" si="2"/>
        <v>0.04321785989858107</v>
      </c>
      <c r="I58" s="92">
        <v>38238</v>
      </c>
      <c r="J58" s="90">
        <v>38073</v>
      </c>
      <c r="K58" s="93">
        <f t="shared" si="3"/>
        <v>0.004333779843983976</v>
      </c>
      <c r="L58" s="89">
        <v>5116</v>
      </c>
      <c r="M58" s="90">
        <v>5316</v>
      </c>
      <c r="N58" s="91">
        <f t="shared" si="4"/>
        <v>-0.037622272385252065</v>
      </c>
      <c r="O58" s="94">
        <v>980</v>
      </c>
      <c r="P58" s="95">
        <v>997</v>
      </c>
      <c r="Q58" s="93">
        <f t="shared" si="9"/>
        <v>-0.017051153460381108</v>
      </c>
      <c r="R58" s="96">
        <f t="shared" si="10"/>
        <v>44334</v>
      </c>
      <c r="S58" s="95">
        <f t="shared" si="10"/>
        <v>44386</v>
      </c>
      <c r="T58" s="91">
        <f t="shared" si="6"/>
        <v>-0.0011715405758572217</v>
      </c>
      <c r="U58" s="97">
        <f t="shared" si="7"/>
        <v>0.950469153094702</v>
      </c>
      <c r="V58" s="98">
        <v>0.9866633792083203</v>
      </c>
      <c r="W58" s="93">
        <f t="shared" si="5"/>
        <v>-0.03668345950232765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23199</v>
      </c>
      <c r="G59" s="4">
        <v>22625.98619</v>
      </c>
      <c r="H59" s="79">
        <f t="shared" si="2"/>
        <v>0.025325473337964644</v>
      </c>
      <c r="I59" s="80">
        <v>21005</v>
      </c>
      <c r="J59" s="4">
        <v>21113</v>
      </c>
      <c r="K59" s="81">
        <f t="shared" si="3"/>
        <v>-0.00511533178610335</v>
      </c>
      <c r="L59" s="78">
        <v>551</v>
      </c>
      <c r="M59" s="4">
        <v>551</v>
      </c>
      <c r="N59" s="79">
        <f t="shared" si="4"/>
        <v>0</v>
      </c>
      <c r="O59" s="82">
        <v>655</v>
      </c>
      <c r="P59" s="5">
        <v>682</v>
      </c>
      <c r="Q59" s="81">
        <f t="shared" si="9"/>
        <v>-0.03958944281524923</v>
      </c>
      <c r="R59" s="83">
        <f t="shared" si="10"/>
        <v>22211</v>
      </c>
      <c r="S59" s="5">
        <f t="shared" si="10"/>
        <v>22346</v>
      </c>
      <c r="T59" s="79">
        <f t="shared" si="6"/>
        <v>-0.00604134968226977</v>
      </c>
      <c r="U59" s="84">
        <f t="shared" si="7"/>
        <v>0.9574119574119574</v>
      </c>
      <c r="V59" s="23">
        <v>1</v>
      </c>
      <c r="W59" s="81">
        <f t="shared" si="5"/>
        <v>-0.04258804258804261</v>
      </c>
      <c r="X59" s="104">
        <f>SUM(U59:U63)/5</f>
        <v>0.7485362698952314</v>
      </c>
      <c r="Y59" s="105">
        <f>SUM(V59:V63)/5</f>
        <v>0.7816371355044213</v>
      </c>
      <c r="Z59" s="106">
        <f>(X59/Y59)-1</f>
        <v>-0.04234812306842173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7693</v>
      </c>
      <c r="G60" s="9">
        <v>7484.496242</v>
      </c>
      <c r="H60" s="33">
        <f t="shared" si="2"/>
        <v>0.027858088408136306</v>
      </c>
      <c r="I60" s="35">
        <v>5713</v>
      </c>
      <c r="J60" s="9">
        <v>5694</v>
      </c>
      <c r="K60" s="51">
        <f t="shared" si="3"/>
        <v>0.0033368458025992975</v>
      </c>
      <c r="L60" s="48">
        <v>145</v>
      </c>
      <c r="M60" s="9">
        <v>158</v>
      </c>
      <c r="N60" s="33">
        <f t="shared" si="4"/>
        <v>-0.08227848101265822</v>
      </c>
      <c r="O60" s="54">
        <v>232</v>
      </c>
      <c r="P60" s="10">
        <v>239</v>
      </c>
      <c r="Q60" s="51">
        <f t="shared" si="9"/>
        <v>-0.029288702928870314</v>
      </c>
      <c r="R60" s="59">
        <f t="shared" si="10"/>
        <v>6090</v>
      </c>
      <c r="S60" s="10">
        <f t="shared" si="10"/>
        <v>6091</v>
      </c>
      <c r="T60" s="33">
        <f t="shared" si="6"/>
        <v>-0.00016417665407975068</v>
      </c>
      <c r="U60" s="57">
        <f t="shared" si="7"/>
        <v>0.7916287534121929</v>
      </c>
      <c r="V60" s="22">
        <v>0.830074986609534</v>
      </c>
      <c r="W60" s="51">
        <f t="shared" si="5"/>
        <v>-0.04631657840260428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12599</v>
      </c>
      <c r="G61" s="9">
        <v>12615.4988</v>
      </c>
      <c r="H61" s="33">
        <f t="shared" si="2"/>
        <v>-0.0013078198699523202</v>
      </c>
      <c r="I61" s="35">
        <v>6909</v>
      </c>
      <c r="J61" s="9">
        <v>6954</v>
      </c>
      <c r="K61" s="51">
        <f t="shared" si="3"/>
        <v>-0.006471095772217383</v>
      </c>
      <c r="L61" s="48">
        <v>278</v>
      </c>
      <c r="M61" s="9">
        <v>238</v>
      </c>
      <c r="N61" s="33">
        <f t="shared" si="4"/>
        <v>0.16806722689075637</v>
      </c>
      <c r="O61" s="54">
        <v>268</v>
      </c>
      <c r="P61" s="10">
        <v>269</v>
      </c>
      <c r="Q61" s="51">
        <f t="shared" si="9"/>
        <v>-0.0037174721189591198</v>
      </c>
      <c r="R61" s="59">
        <f t="shared" si="10"/>
        <v>7455</v>
      </c>
      <c r="S61" s="10">
        <f t="shared" si="10"/>
        <v>7461</v>
      </c>
      <c r="T61" s="33">
        <f t="shared" si="6"/>
        <v>-0.0008041817450743505</v>
      </c>
      <c r="U61" s="57">
        <f t="shared" si="7"/>
        <v>0.5917136280657195</v>
      </c>
      <c r="V61" s="22">
        <v>0.5904724096863835</v>
      </c>
      <c r="W61" s="51">
        <f t="shared" si="5"/>
        <v>0.002102076843853329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26406</v>
      </c>
      <c r="G62" s="9">
        <v>25294.97847</v>
      </c>
      <c r="H62" s="33">
        <f t="shared" si="2"/>
        <v>0.04392261220216809</v>
      </c>
      <c r="I62" s="35">
        <v>20631</v>
      </c>
      <c r="J62" s="9">
        <v>20732</v>
      </c>
      <c r="K62" s="51">
        <f t="shared" si="3"/>
        <v>-0.0048716959289986095</v>
      </c>
      <c r="L62" s="48">
        <v>564</v>
      </c>
      <c r="M62" s="9">
        <v>605</v>
      </c>
      <c r="N62" s="33">
        <f t="shared" si="4"/>
        <v>-0.06776859504132227</v>
      </c>
      <c r="O62" s="54">
        <v>543</v>
      </c>
      <c r="P62" s="10">
        <v>542</v>
      </c>
      <c r="Q62" s="51">
        <f t="shared" si="9"/>
        <v>0.0018450184501845879</v>
      </c>
      <c r="R62" s="59">
        <f t="shared" si="10"/>
        <v>21738</v>
      </c>
      <c r="S62" s="10">
        <f t="shared" si="10"/>
        <v>21879</v>
      </c>
      <c r="T62" s="33">
        <f t="shared" si="6"/>
        <v>-0.0064445358563005595</v>
      </c>
      <c r="U62" s="57">
        <f t="shared" si="7"/>
        <v>0.8232219950011361</v>
      </c>
      <c r="V62" s="22">
        <v>0.8621195307545974</v>
      </c>
      <c r="W62" s="51">
        <f t="shared" si="5"/>
        <v>-0.04511849501821974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14116</v>
      </c>
      <c r="G63" s="14">
        <v>13283.99153</v>
      </c>
      <c r="H63" s="34">
        <f t="shared" si="2"/>
        <v>0.0626324149726405</v>
      </c>
      <c r="I63" s="36">
        <v>7742</v>
      </c>
      <c r="J63" s="14">
        <v>7745</v>
      </c>
      <c r="K63" s="52">
        <f t="shared" si="3"/>
        <v>-0.0003873466752744026</v>
      </c>
      <c r="L63" s="49">
        <v>187</v>
      </c>
      <c r="M63" s="14">
        <v>218</v>
      </c>
      <c r="N63" s="34">
        <f t="shared" si="4"/>
        <v>-0.14220183486238536</v>
      </c>
      <c r="O63" s="55">
        <v>240</v>
      </c>
      <c r="P63" s="15">
        <v>243</v>
      </c>
      <c r="Q63" s="52">
        <f t="shared" si="9"/>
        <v>-0.012345679012345734</v>
      </c>
      <c r="R63" s="60">
        <f t="shared" si="10"/>
        <v>8169</v>
      </c>
      <c r="S63" s="15">
        <f t="shared" si="10"/>
        <v>8206</v>
      </c>
      <c r="T63" s="34">
        <f t="shared" si="6"/>
        <v>-0.0045088959298074105</v>
      </c>
      <c r="U63" s="58">
        <f t="shared" si="7"/>
        <v>0.5787050155851516</v>
      </c>
      <c r="V63" s="24">
        <v>0.6255187504715913</v>
      </c>
      <c r="W63" s="52">
        <f t="shared" si="5"/>
        <v>-0.07483985867912968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58502.666666667</v>
      </c>
      <c r="G64" s="41">
        <v>56716.96389</v>
      </c>
      <c r="H64" s="44">
        <f t="shared" si="2"/>
        <v>0.03148445639879971</v>
      </c>
      <c r="I64" s="40">
        <v>34531</v>
      </c>
      <c r="J64" s="41">
        <v>34436</v>
      </c>
      <c r="K64" s="50">
        <f t="shared" si="3"/>
        <v>0.0027587408525961976</v>
      </c>
      <c r="L64" s="75">
        <v>963</v>
      </c>
      <c r="M64" s="41">
        <v>1106</v>
      </c>
      <c r="N64" s="44">
        <f t="shared" si="4"/>
        <v>-0.12929475587703432</v>
      </c>
      <c r="O64" s="53">
        <v>993</v>
      </c>
      <c r="P64" s="42">
        <v>1008</v>
      </c>
      <c r="Q64" s="50">
        <f t="shared" si="9"/>
        <v>-0.014880952380952328</v>
      </c>
      <c r="R64" s="76">
        <f t="shared" si="10"/>
        <v>36487</v>
      </c>
      <c r="S64" s="42">
        <f t="shared" si="10"/>
        <v>36550</v>
      </c>
      <c r="T64" s="44">
        <f t="shared" si="6"/>
        <v>-0.001723666210670327</v>
      </c>
      <c r="U64" s="56">
        <f t="shared" si="7"/>
        <v>0.6236809718075494</v>
      </c>
      <c r="V64" s="43">
        <v>0.6574771144806136</v>
      </c>
      <c r="W64" s="50">
        <f t="shared" si="5"/>
        <v>-0.05140276661912724</v>
      </c>
      <c r="X64" s="104">
        <f>SUM(U64:U66)/3</f>
        <v>0.5746985972863071</v>
      </c>
      <c r="Y64" s="105">
        <f>SUM(V64:V66)/3</f>
        <v>0.6071445578609181</v>
      </c>
      <c r="Z64" s="106">
        <f>(X64/Y64)-1</f>
        <v>-0.05344025595638069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26089</v>
      </c>
      <c r="G65" s="9">
        <v>25633.97876</v>
      </c>
      <c r="H65" s="33">
        <f t="shared" si="2"/>
        <v>0.01775070675762702</v>
      </c>
      <c r="I65" s="35">
        <v>7737</v>
      </c>
      <c r="J65" s="9">
        <v>7771</v>
      </c>
      <c r="K65" s="51">
        <f t="shared" si="3"/>
        <v>-0.0043752412816883135</v>
      </c>
      <c r="L65" s="48">
        <v>179</v>
      </c>
      <c r="M65" s="9">
        <v>199</v>
      </c>
      <c r="N65" s="33">
        <f t="shared" si="4"/>
        <v>-0.10050251256281406</v>
      </c>
      <c r="O65" s="54">
        <v>134</v>
      </c>
      <c r="P65" s="10">
        <v>136</v>
      </c>
      <c r="Q65" s="51">
        <f t="shared" si="9"/>
        <v>-0.014705882352941124</v>
      </c>
      <c r="R65" s="59">
        <f t="shared" si="10"/>
        <v>8050</v>
      </c>
      <c r="S65" s="10">
        <f t="shared" si="10"/>
        <v>8106</v>
      </c>
      <c r="T65" s="33">
        <f t="shared" si="6"/>
        <v>-0.006908462867012077</v>
      </c>
      <c r="U65" s="57">
        <f t="shared" si="7"/>
        <v>0.30855916286557555</v>
      </c>
      <c r="V65" s="22">
        <v>0.3174032068830661</v>
      </c>
      <c r="W65" s="51">
        <f t="shared" si="5"/>
        <v>-0.027863751297096284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13301.666666667</v>
      </c>
      <c r="G66" s="14">
        <v>12735.49387</v>
      </c>
      <c r="H66" s="34">
        <f t="shared" si="2"/>
        <v>0.04445628904904031</v>
      </c>
      <c r="I66" s="36">
        <v>10005</v>
      </c>
      <c r="J66" s="14">
        <v>10021</v>
      </c>
      <c r="K66" s="52">
        <f t="shared" si="3"/>
        <v>-0.0015966470412134282</v>
      </c>
      <c r="L66" s="49">
        <v>272</v>
      </c>
      <c r="M66" s="14">
        <v>314</v>
      </c>
      <c r="N66" s="34">
        <f t="shared" si="4"/>
        <v>-0.13375796178343946</v>
      </c>
      <c r="O66" s="55">
        <v>256</v>
      </c>
      <c r="P66" s="15">
        <v>267</v>
      </c>
      <c r="Q66" s="52">
        <f t="shared" si="9"/>
        <v>-0.041198501872659166</v>
      </c>
      <c r="R66" s="60">
        <f t="shared" si="10"/>
        <v>10533</v>
      </c>
      <c r="S66" s="15">
        <f t="shared" si="10"/>
        <v>10602</v>
      </c>
      <c r="T66" s="34">
        <f t="shared" si="6"/>
        <v>-0.006508205998868144</v>
      </c>
      <c r="U66" s="58">
        <f t="shared" si="7"/>
        <v>0.7918556571857964</v>
      </c>
      <c r="V66" s="24">
        <v>0.8465533522190746</v>
      </c>
      <c r="W66" s="52">
        <f t="shared" si="5"/>
        <v>-0.06461222425013002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1706450</v>
      </c>
      <c r="G68" s="27">
        <f>SUM(G3:G67)</f>
        <v>1632394.8947240002</v>
      </c>
      <c r="H68" s="62">
        <f>(F68/G68)-1</f>
        <v>0.04536592555842356</v>
      </c>
      <c r="I68" s="65">
        <f>SUM(I3:I67)</f>
        <v>1180579</v>
      </c>
      <c r="J68" s="27">
        <f>SUM(J3:J67)</f>
        <v>1175619</v>
      </c>
      <c r="K68" s="61">
        <f>(I68/J68)-1</f>
        <v>0.004219053962210451</v>
      </c>
      <c r="L68" s="64">
        <f>SUM(L3:L67)</f>
        <v>270399</v>
      </c>
      <c r="M68" s="27">
        <f>SUM(M3:M67)</f>
        <v>277906</v>
      </c>
      <c r="N68" s="62">
        <f>(L68/M68)-1</f>
        <v>-0.027012730923405726</v>
      </c>
      <c r="O68" s="65">
        <f>SUM(O3:O67)</f>
        <v>35086</v>
      </c>
      <c r="P68" s="27">
        <f>SUM(P3:P67)</f>
        <v>35591</v>
      </c>
      <c r="Q68" s="61">
        <f>(O68/P68)-1</f>
        <v>-0.01418898036020344</v>
      </c>
      <c r="R68" s="64">
        <f>SUM(R3:R67)</f>
        <v>1486064</v>
      </c>
      <c r="S68" s="27">
        <f>SUM(S3:S67)</f>
        <v>1489116</v>
      </c>
      <c r="T68" s="62">
        <f t="shared" si="6"/>
        <v>-0.0020495381152307868</v>
      </c>
      <c r="U68" s="63">
        <f>+R68/F68</f>
        <v>0.8708511822790003</v>
      </c>
      <c r="V68" s="32">
        <f>+S68/G68</f>
        <v>0.9122277978281564</v>
      </c>
      <c r="W68" s="62">
        <f>(U68/V68)-1</f>
        <v>-0.04535776661012325</v>
      </c>
      <c r="X68" s="68"/>
      <c r="Z68" s="69"/>
    </row>
    <row r="69" spans="5:18" ht="15.75" thickBot="1">
      <c r="E69" s="66" t="s">
        <v>161</v>
      </c>
      <c r="F69" s="99">
        <f>F68-G68</f>
        <v>74055.10527599975</v>
      </c>
      <c r="I69" s="99">
        <f>I68-J68</f>
        <v>4960</v>
      </c>
      <c r="L69" s="99">
        <f>L68-M68</f>
        <v>-7507</v>
      </c>
      <c r="O69" s="99">
        <f>O68-P68</f>
        <v>-505</v>
      </c>
      <c r="R69" s="99">
        <f>R68-S68</f>
        <v>-3052</v>
      </c>
    </row>
    <row r="70" spans="6:21" ht="24.75" thickBot="1">
      <c r="F70" s="100" t="s">
        <v>239</v>
      </c>
      <c r="I70" s="100" t="s">
        <v>252</v>
      </c>
      <c r="L70" s="100" t="s">
        <v>253</v>
      </c>
      <c r="O70" s="100" t="s">
        <v>254</v>
      </c>
      <c r="R70" s="100" t="s">
        <v>248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H3:H66 K3:K66 N3:N66 Q3:Q66 T3:T66 W3:W66 H68 K68 N68 Q68 T68 V68:W68 Z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31">
      <selection activeCell="H2" sqref="H2:H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10" width="11.140625" style="0" customWidth="1"/>
    <col min="13" max="13" width="15.00390625" style="0" customWidth="1"/>
    <col min="15" max="16" width="16.57421875" style="0" customWidth="1"/>
    <col min="17" max="17" width="16.57421875" style="127" customWidth="1"/>
  </cols>
  <sheetData>
    <row r="1" spans="1:25" ht="4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J1" s="103" t="s">
        <v>250</v>
      </c>
      <c r="L1" t="s">
        <v>229</v>
      </c>
      <c r="M1" s="119" t="s">
        <v>230</v>
      </c>
      <c r="N1" s="119" t="s">
        <v>243</v>
      </c>
      <c r="O1" s="119" t="s">
        <v>233</v>
      </c>
      <c r="P1" s="124" t="s">
        <v>231</v>
      </c>
      <c r="Q1" s="125" t="s">
        <v>244</v>
      </c>
      <c r="V1" s="122" t="s">
        <v>236</v>
      </c>
      <c r="W1" s="122" t="s">
        <v>237</v>
      </c>
      <c r="X1" s="122">
        <v>2021</v>
      </c>
      <c r="Y1" s="122">
        <v>2022</v>
      </c>
    </row>
    <row r="2" spans="1:25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4890</v>
      </c>
      <c r="G2">
        <v>80</v>
      </c>
      <c r="H2">
        <v>209</v>
      </c>
      <c r="I2">
        <v>5810.666666667</v>
      </c>
      <c r="J2">
        <v>5812.5</v>
      </c>
      <c r="K2">
        <f aca="true" t="shared" si="0" ref="K2:K33">+B2-LEFT(L2,5)</f>
        <v>564</v>
      </c>
      <c r="L2" t="s">
        <v>165</v>
      </c>
      <c r="M2" s="120">
        <v>241535</v>
      </c>
      <c r="N2" s="120">
        <v>637</v>
      </c>
      <c r="O2" s="120">
        <v>13607</v>
      </c>
      <c r="P2" s="120">
        <v>173518</v>
      </c>
      <c r="Q2" s="126">
        <f>+N2+O2</f>
        <v>14244</v>
      </c>
      <c r="R2">
        <f aca="true" t="shared" si="1" ref="R2:R33">+S2-B2</f>
        <v>-564</v>
      </c>
      <c r="S2" s="123" t="s">
        <v>78</v>
      </c>
      <c r="T2">
        <v>393476</v>
      </c>
      <c r="V2" s="123" t="s">
        <v>165</v>
      </c>
      <c r="W2">
        <v>239460</v>
      </c>
      <c r="X2">
        <v>13884</v>
      </c>
      <c r="Y2">
        <v>176977</v>
      </c>
    </row>
    <row r="3" spans="1:25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24983</v>
      </c>
      <c r="G3">
        <v>591</v>
      </c>
      <c r="H3">
        <v>1781</v>
      </c>
      <c r="I3">
        <v>30070</v>
      </c>
      <c r="J3">
        <v>30086.75</v>
      </c>
      <c r="K3">
        <f t="shared" si="0"/>
        <v>659</v>
      </c>
      <c r="L3" t="s">
        <v>166</v>
      </c>
      <c r="M3" s="120">
        <v>7058</v>
      </c>
      <c r="N3" s="120">
        <v>22</v>
      </c>
      <c r="O3" s="120">
        <v>171</v>
      </c>
      <c r="P3" s="120">
        <v>443</v>
      </c>
      <c r="Q3" s="126">
        <f aca="true" t="shared" si="2" ref="Q3:Q65">+N3+O3</f>
        <v>193</v>
      </c>
      <c r="R3">
        <f t="shared" si="1"/>
        <v>-659</v>
      </c>
      <c r="S3" s="123" t="s">
        <v>80</v>
      </c>
      <c r="T3">
        <v>9339</v>
      </c>
      <c r="V3" s="123" t="s">
        <v>166</v>
      </c>
      <c r="W3">
        <v>7047</v>
      </c>
      <c r="X3">
        <v>170</v>
      </c>
      <c r="Y3">
        <v>431</v>
      </c>
    </row>
    <row r="4" spans="1:25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9522</v>
      </c>
      <c r="G4">
        <v>137</v>
      </c>
      <c r="H4">
        <v>342</v>
      </c>
      <c r="I4">
        <v>11333.666666667</v>
      </c>
      <c r="J4">
        <v>11338.25</v>
      </c>
      <c r="K4">
        <f t="shared" si="0"/>
        <v>677</v>
      </c>
      <c r="L4" t="s">
        <v>167</v>
      </c>
      <c r="M4" s="120">
        <v>6999</v>
      </c>
      <c r="N4" s="120">
        <v>2</v>
      </c>
      <c r="O4" s="120">
        <v>25</v>
      </c>
      <c r="P4" s="120">
        <v>588</v>
      </c>
      <c r="Q4" s="126">
        <f t="shared" si="2"/>
        <v>27</v>
      </c>
      <c r="R4">
        <f t="shared" si="1"/>
        <v>-677</v>
      </c>
      <c r="S4" s="123" t="s">
        <v>82</v>
      </c>
      <c r="T4">
        <v>7376</v>
      </c>
      <c r="V4" s="123" t="s">
        <v>167</v>
      </c>
      <c r="W4">
        <v>6956</v>
      </c>
      <c r="X4">
        <v>22</v>
      </c>
      <c r="Y4">
        <v>605</v>
      </c>
    </row>
    <row r="5" spans="1:25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241535</v>
      </c>
      <c r="G5">
        <v>14244</v>
      </c>
      <c r="H5">
        <v>173518</v>
      </c>
      <c r="I5">
        <v>412601</v>
      </c>
      <c r="J5">
        <v>412821.75</v>
      </c>
      <c r="K5">
        <f t="shared" si="0"/>
        <v>-35</v>
      </c>
      <c r="L5" t="s">
        <v>168</v>
      </c>
      <c r="M5" s="120">
        <v>6009</v>
      </c>
      <c r="N5" s="120">
        <v>6</v>
      </c>
      <c r="O5" s="120">
        <v>141</v>
      </c>
      <c r="P5" s="120">
        <v>449</v>
      </c>
      <c r="Q5" s="126">
        <f t="shared" si="2"/>
        <v>147</v>
      </c>
      <c r="R5">
        <f t="shared" si="1"/>
        <v>35</v>
      </c>
      <c r="S5" s="123" t="s">
        <v>85</v>
      </c>
      <c r="T5">
        <v>8621</v>
      </c>
      <c r="V5" s="123" t="s">
        <v>168</v>
      </c>
      <c r="W5">
        <v>6250</v>
      </c>
      <c r="X5">
        <v>145</v>
      </c>
      <c r="Y5">
        <v>419</v>
      </c>
    </row>
    <row r="6" spans="1:25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9433</v>
      </c>
      <c r="G6">
        <v>37</v>
      </c>
      <c r="H6">
        <v>1142</v>
      </c>
      <c r="I6">
        <v>15919.333333333</v>
      </c>
      <c r="J6">
        <v>15926.75</v>
      </c>
      <c r="K6">
        <f t="shared" si="0"/>
        <v>189</v>
      </c>
      <c r="L6" t="s">
        <v>169</v>
      </c>
      <c r="M6" s="120">
        <v>5833</v>
      </c>
      <c r="N6" s="120">
        <v>6</v>
      </c>
      <c r="O6" s="120">
        <v>54</v>
      </c>
      <c r="P6" s="120">
        <v>423</v>
      </c>
      <c r="Q6" s="126">
        <f t="shared" si="2"/>
        <v>60</v>
      </c>
      <c r="R6">
        <f t="shared" si="1"/>
        <v>-189</v>
      </c>
      <c r="S6" s="123" t="s">
        <v>87</v>
      </c>
      <c r="T6">
        <v>8437</v>
      </c>
      <c r="V6" s="123" t="s">
        <v>169</v>
      </c>
      <c r="W6">
        <v>6020</v>
      </c>
      <c r="X6">
        <v>54</v>
      </c>
      <c r="Y6">
        <v>326</v>
      </c>
    </row>
    <row r="7" spans="1:25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7603</v>
      </c>
      <c r="G7">
        <v>42</v>
      </c>
      <c r="H7">
        <v>480</v>
      </c>
      <c r="I7">
        <v>10499</v>
      </c>
      <c r="J7">
        <v>10503.25</v>
      </c>
      <c r="K7">
        <f t="shared" si="0"/>
        <v>302</v>
      </c>
      <c r="L7" t="s">
        <v>170</v>
      </c>
      <c r="M7" s="120">
        <v>34531</v>
      </c>
      <c r="N7" s="120">
        <v>53</v>
      </c>
      <c r="O7" s="120">
        <v>940</v>
      </c>
      <c r="P7" s="120">
        <v>963</v>
      </c>
      <c r="Q7" s="126">
        <f t="shared" si="2"/>
        <v>993</v>
      </c>
      <c r="R7">
        <f t="shared" si="1"/>
        <v>-302</v>
      </c>
      <c r="S7" s="123" t="s">
        <v>89</v>
      </c>
      <c r="T7">
        <v>56653</v>
      </c>
      <c r="V7" s="123" t="s">
        <v>170</v>
      </c>
      <c r="W7">
        <v>34911</v>
      </c>
      <c r="X7">
        <v>932</v>
      </c>
      <c r="Y7">
        <v>1228</v>
      </c>
    </row>
    <row r="8" spans="1:25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3023</v>
      </c>
      <c r="G8">
        <v>5</v>
      </c>
      <c r="H8">
        <v>484</v>
      </c>
      <c r="I8">
        <v>4543.666666667</v>
      </c>
      <c r="J8">
        <v>4544</v>
      </c>
      <c r="K8">
        <f t="shared" si="0"/>
        <v>397</v>
      </c>
      <c r="L8" t="s">
        <v>171</v>
      </c>
      <c r="M8" s="120">
        <v>4630</v>
      </c>
      <c r="N8" s="120">
        <v>4</v>
      </c>
      <c r="O8" s="120">
        <v>173</v>
      </c>
      <c r="P8" s="120">
        <v>302</v>
      </c>
      <c r="Q8" s="126">
        <f t="shared" si="2"/>
        <v>177</v>
      </c>
      <c r="R8">
        <f t="shared" si="1"/>
        <v>-397</v>
      </c>
      <c r="S8" s="123" t="s">
        <v>91</v>
      </c>
      <c r="T8">
        <v>6314</v>
      </c>
      <c r="V8" s="123" t="s">
        <v>171</v>
      </c>
      <c r="W8">
        <v>4690</v>
      </c>
      <c r="X8">
        <v>180</v>
      </c>
      <c r="Y8">
        <v>284</v>
      </c>
    </row>
    <row r="9" spans="1:25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7922</v>
      </c>
      <c r="G9">
        <v>52</v>
      </c>
      <c r="H9">
        <v>828</v>
      </c>
      <c r="I9">
        <v>14127.333333333</v>
      </c>
      <c r="J9">
        <v>14136</v>
      </c>
      <c r="K9">
        <f t="shared" si="0"/>
        <v>678</v>
      </c>
      <c r="L9" t="s">
        <v>172</v>
      </c>
      <c r="M9" s="120">
        <v>17994</v>
      </c>
      <c r="N9" s="120">
        <v>17</v>
      </c>
      <c r="O9" s="120">
        <v>180</v>
      </c>
      <c r="P9" s="120">
        <v>1251</v>
      </c>
      <c r="Q9" s="126">
        <f t="shared" si="2"/>
        <v>197</v>
      </c>
      <c r="R9">
        <f t="shared" si="1"/>
        <v>-678</v>
      </c>
      <c r="S9" s="123" t="s">
        <v>92</v>
      </c>
      <c r="T9">
        <v>23964</v>
      </c>
      <c r="V9" s="123" t="s">
        <v>172</v>
      </c>
      <c r="W9">
        <v>18211</v>
      </c>
      <c r="X9">
        <v>191</v>
      </c>
      <c r="Y9">
        <v>1236</v>
      </c>
    </row>
    <row r="10" spans="1:25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8399</v>
      </c>
      <c r="G10">
        <v>70</v>
      </c>
      <c r="H10">
        <v>755</v>
      </c>
      <c r="I10">
        <v>11465.333333333</v>
      </c>
      <c r="J10">
        <v>11473</v>
      </c>
      <c r="K10">
        <f t="shared" si="0"/>
        <v>682</v>
      </c>
      <c r="L10" t="s">
        <v>173</v>
      </c>
      <c r="M10" s="120">
        <v>7259</v>
      </c>
      <c r="N10" s="120">
        <v>1</v>
      </c>
      <c r="O10" s="120">
        <v>136</v>
      </c>
      <c r="P10" s="120">
        <v>376</v>
      </c>
      <c r="Q10" s="126">
        <f t="shared" si="2"/>
        <v>137</v>
      </c>
      <c r="R10">
        <f t="shared" si="1"/>
        <v>-682</v>
      </c>
      <c r="S10" s="123" t="s">
        <v>93</v>
      </c>
      <c r="T10">
        <v>8333</v>
      </c>
      <c r="V10" s="123" t="s">
        <v>173</v>
      </c>
      <c r="W10">
        <v>7323</v>
      </c>
      <c r="X10">
        <v>139</v>
      </c>
      <c r="Y10">
        <v>408</v>
      </c>
    </row>
    <row r="11" spans="1:25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7433</v>
      </c>
      <c r="G11">
        <v>114</v>
      </c>
      <c r="H11">
        <v>205</v>
      </c>
      <c r="I11">
        <v>6176</v>
      </c>
      <c r="J11">
        <v>6179</v>
      </c>
      <c r="K11">
        <f t="shared" si="0"/>
        <v>26</v>
      </c>
      <c r="L11" t="s">
        <v>174</v>
      </c>
      <c r="M11" s="120">
        <v>7997</v>
      </c>
      <c r="N11" s="120">
        <v>4</v>
      </c>
      <c r="O11" s="120">
        <v>137</v>
      </c>
      <c r="P11" s="120">
        <v>635</v>
      </c>
      <c r="Q11" s="126">
        <f t="shared" si="2"/>
        <v>141</v>
      </c>
      <c r="R11">
        <f t="shared" si="1"/>
        <v>-26</v>
      </c>
      <c r="S11" s="123" t="s">
        <v>94</v>
      </c>
      <c r="T11">
        <v>13766</v>
      </c>
      <c r="V11" s="123" t="s">
        <v>174</v>
      </c>
      <c r="W11">
        <v>8152</v>
      </c>
      <c r="X11">
        <v>140</v>
      </c>
      <c r="Y11">
        <v>534</v>
      </c>
    </row>
    <row r="12" spans="1:25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7103</v>
      </c>
      <c r="G12">
        <v>88</v>
      </c>
      <c r="H12">
        <v>253</v>
      </c>
      <c r="I12">
        <v>12904.333333333</v>
      </c>
      <c r="J12">
        <v>12912</v>
      </c>
      <c r="K12">
        <f t="shared" si="0"/>
        <v>46</v>
      </c>
      <c r="L12" t="s">
        <v>175</v>
      </c>
      <c r="M12" s="120">
        <v>5870</v>
      </c>
      <c r="N12" s="120">
        <v>2</v>
      </c>
      <c r="O12" s="120">
        <v>48</v>
      </c>
      <c r="P12" s="120">
        <v>550</v>
      </c>
      <c r="Q12" s="126">
        <f t="shared" si="2"/>
        <v>50</v>
      </c>
      <c r="R12">
        <f t="shared" si="1"/>
        <v>-46</v>
      </c>
      <c r="S12" s="123" t="s">
        <v>95</v>
      </c>
      <c r="T12">
        <v>7251</v>
      </c>
      <c r="V12" s="123" t="s">
        <v>175</v>
      </c>
      <c r="W12">
        <v>5802</v>
      </c>
      <c r="X12">
        <v>49</v>
      </c>
      <c r="Y12">
        <v>577</v>
      </c>
    </row>
    <row r="13" spans="1:25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8757</v>
      </c>
      <c r="G13">
        <v>202</v>
      </c>
      <c r="H13">
        <v>298</v>
      </c>
      <c r="I13">
        <v>10186</v>
      </c>
      <c r="J13">
        <v>10191.25</v>
      </c>
      <c r="K13">
        <f t="shared" si="0"/>
        <v>190</v>
      </c>
      <c r="L13" t="s">
        <v>176</v>
      </c>
      <c r="M13" s="120">
        <v>13476</v>
      </c>
      <c r="N13" s="120">
        <v>9</v>
      </c>
      <c r="O13" s="120">
        <v>121</v>
      </c>
      <c r="P13" s="120">
        <v>570</v>
      </c>
      <c r="Q13" s="126">
        <f t="shared" si="2"/>
        <v>130</v>
      </c>
      <c r="R13">
        <f t="shared" si="1"/>
        <v>-190</v>
      </c>
      <c r="S13" s="123" t="s">
        <v>96</v>
      </c>
      <c r="T13">
        <v>15509</v>
      </c>
      <c r="V13" s="123" t="s">
        <v>176</v>
      </c>
      <c r="W13">
        <v>13511</v>
      </c>
      <c r="X13">
        <v>130</v>
      </c>
      <c r="Y13">
        <v>535</v>
      </c>
    </row>
    <row r="14" spans="1:25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13113</v>
      </c>
      <c r="G14">
        <v>178</v>
      </c>
      <c r="H14">
        <v>356</v>
      </c>
      <c r="I14">
        <v>10362</v>
      </c>
      <c r="J14">
        <v>10368</v>
      </c>
      <c r="K14">
        <f t="shared" si="0"/>
        <v>316</v>
      </c>
      <c r="L14" t="s">
        <v>177</v>
      </c>
      <c r="M14" s="120">
        <v>8950</v>
      </c>
      <c r="N14" s="120">
        <v>6</v>
      </c>
      <c r="O14" s="120">
        <v>64</v>
      </c>
      <c r="P14" s="120">
        <v>388</v>
      </c>
      <c r="Q14" s="126">
        <f t="shared" si="2"/>
        <v>70</v>
      </c>
      <c r="R14">
        <f t="shared" si="1"/>
        <v>-316</v>
      </c>
      <c r="S14" s="123" t="s">
        <v>97</v>
      </c>
      <c r="T14">
        <v>9219</v>
      </c>
      <c r="V14" s="123" t="s">
        <v>177</v>
      </c>
      <c r="W14">
        <v>8872</v>
      </c>
      <c r="X14">
        <v>63</v>
      </c>
      <c r="Y14">
        <v>408</v>
      </c>
    </row>
    <row r="15" spans="1:25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14469</v>
      </c>
      <c r="G15">
        <v>306</v>
      </c>
      <c r="H15">
        <v>689</v>
      </c>
      <c r="I15">
        <v>18589.666666667</v>
      </c>
      <c r="J15">
        <v>18599.5</v>
      </c>
      <c r="K15">
        <f t="shared" si="0"/>
        <v>559</v>
      </c>
      <c r="L15" t="s">
        <v>178</v>
      </c>
      <c r="M15" s="120">
        <v>31694</v>
      </c>
      <c r="N15" s="120">
        <v>2</v>
      </c>
      <c r="O15" s="120">
        <v>553</v>
      </c>
      <c r="P15" s="120">
        <v>1870</v>
      </c>
      <c r="Q15" s="126">
        <f t="shared" si="2"/>
        <v>555</v>
      </c>
      <c r="R15">
        <f t="shared" si="1"/>
        <v>-559</v>
      </c>
      <c r="S15" s="123" t="s">
        <v>98</v>
      </c>
      <c r="T15">
        <v>37116</v>
      </c>
      <c r="V15" s="123" t="s">
        <v>178</v>
      </c>
      <c r="W15">
        <v>31264</v>
      </c>
      <c r="X15">
        <v>547</v>
      </c>
      <c r="Y15">
        <v>1829</v>
      </c>
    </row>
    <row r="16" spans="1:25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6999</v>
      </c>
      <c r="G16">
        <v>27</v>
      </c>
      <c r="H16">
        <v>588</v>
      </c>
      <c r="I16">
        <v>7757.333333333</v>
      </c>
      <c r="J16">
        <v>7760.25</v>
      </c>
      <c r="K16">
        <f t="shared" si="0"/>
        <v>-211</v>
      </c>
      <c r="L16" t="s">
        <v>179</v>
      </c>
      <c r="M16" s="120">
        <v>7433</v>
      </c>
      <c r="N16" s="120">
        <v>4</v>
      </c>
      <c r="O16" s="120">
        <v>110</v>
      </c>
      <c r="P16" s="120">
        <v>205</v>
      </c>
      <c r="Q16" s="126">
        <f t="shared" si="2"/>
        <v>114</v>
      </c>
      <c r="R16">
        <f t="shared" si="1"/>
        <v>211</v>
      </c>
      <c r="S16" s="123" t="s">
        <v>99</v>
      </c>
      <c r="T16">
        <v>5780</v>
      </c>
      <c r="V16" s="123" t="s">
        <v>179</v>
      </c>
      <c r="W16">
        <v>7433</v>
      </c>
      <c r="X16">
        <v>105</v>
      </c>
      <c r="Y16">
        <v>271</v>
      </c>
    </row>
    <row r="17" spans="1:25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5870</v>
      </c>
      <c r="G17">
        <v>50</v>
      </c>
      <c r="H17">
        <v>550</v>
      </c>
      <c r="I17">
        <v>7604.666666667</v>
      </c>
      <c r="J17">
        <v>7608</v>
      </c>
      <c r="K17">
        <f t="shared" si="0"/>
        <v>-30</v>
      </c>
      <c r="L17" t="s">
        <v>180</v>
      </c>
      <c r="M17" s="120">
        <v>9433</v>
      </c>
      <c r="N17" s="120">
        <v>11</v>
      </c>
      <c r="O17" s="120">
        <v>26</v>
      </c>
      <c r="P17" s="120">
        <v>1142</v>
      </c>
      <c r="Q17" s="126">
        <f t="shared" si="2"/>
        <v>37</v>
      </c>
      <c r="R17">
        <f t="shared" si="1"/>
        <v>30</v>
      </c>
      <c r="S17" s="123" t="s">
        <v>102</v>
      </c>
      <c r="T17">
        <v>15334</v>
      </c>
      <c r="V17" s="123" t="s">
        <v>180</v>
      </c>
      <c r="W17">
        <v>9479</v>
      </c>
      <c r="X17">
        <v>25</v>
      </c>
      <c r="Y17">
        <v>1110</v>
      </c>
    </row>
    <row r="18" spans="1:25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13476</v>
      </c>
      <c r="G18">
        <v>130</v>
      </c>
      <c r="H18">
        <v>570</v>
      </c>
      <c r="I18">
        <v>16299.666666667</v>
      </c>
      <c r="J18">
        <v>16309.25</v>
      </c>
      <c r="K18">
        <f t="shared" si="0"/>
        <v>-35</v>
      </c>
      <c r="L18" t="s">
        <v>181</v>
      </c>
      <c r="M18" s="120">
        <v>21005</v>
      </c>
      <c r="N18" s="120">
        <v>45</v>
      </c>
      <c r="O18" s="120">
        <v>610</v>
      </c>
      <c r="P18" s="120">
        <v>551</v>
      </c>
      <c r="Q18" s="126">
        <f t="shared" si="2"/>
        <v>655</v>
      </c>
      <c r="R18">
        <f t="shared" si="1"/>
        <v>35</v>
      </c>
      <c r="S18" s="123" t="s">
        <v>103</v>
      </c>
      <c r="T18">
        <v>22601</v>
      </c>
      <c r="V18" s="123" t="s">
        <v>181</v>
      </c>
      <c r="W18">
        <v>21394</v>
      </c>
      <c r="X18">
        <v>591</v>
      </c>
      <c r="Y18">
        <v>597</v>
      </c>
    </row>
    <row r="19" spans="1:25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8950</v>
      </c>
      <c r="G19">
        <v>70</v>
      </c>
      <c r="H19">
        <v>388</v>
      </c>
      <c r="I19">
        <v>9656</v>
      </c>
      <c r="J19">
        <v>9660.75</v>
      </c>
      <c r="K19">
        <f t="shared" si="0"/>
        <v>-30</v>
      </c>
      <c r="L19" t="s">
        <v>182</v>
      </c>
      <c r="M19" s="120">
        <v>5529</v>
      </c>
      <c r="N19" s="120">
        <v>3</v>
      </c>
      <c r="O19" s="120">
        <v>26</v>
      </c>
      <c r="P19" s="120">
        <v>289</v>
      </c>
      <c r="Q19" s="126">
        <f t="shared" si="2"/>
        <v>29</v>
      </c>
      <c r="R19">
        <f t="shared" si="1"/>
        <v>30</v>
      </c>
      <c r="S19" s="123" t="s">
        <v>105</v>
      </c>
      <c r="T19">
        <v>7459</v>
      </c>
      <c r="V19" s="123" t="s">
        <v>182</v>
      </c>
      <c r="W19">
        <v>5617</v>
      </c>
      <c r="X19">
        <v>24</v>
      </c>
      <c r="Y19">
        <v>267</v>
      </c>
    </row>
    <row r="20" spans="1:25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31694</v>
      </c>
      <c r="G20">
        <v>555</v>
      </c>
      <c r="H20">
        <v>1870</v>
      </c>
      <c r="I20">
        <v>38727.666666667</v>
      </c>
      <c r="J20">
        <v>38743.75</v>
      </c>
      <c r="K20">
        <f t="shared" si="0"/>
        <v>-29</v>
      </c>
      <c r="L20" t="s">
        <v>183</v>
      </c>
      <c r="M20" s="120">
        <v>7103</v>
      </c>
      <c r="N20" s="120">
        <v>7</v>
      </c>
      <c r="O20" s="120">
        <v>81</v>
      </c>
      <c r="P20" s="120">
        <v>253</v>
      </c>
      <c r="Q20" s="126">
        <f t="shared" si="2"/>
        <v>88</v>
      </c>
      <c r="R20">
        <f t="shared" si="1"/>
        <v>29</v>
      </c>
      <c r="S20" s="123" t="s">
        <v>108</v>
      </c>
      <c r="T20">
        <v>12087</v>
      </c>
      <c r="V20" s="123" t="s">
        <v>183</v>
      </c>
      <c r="W20">
        <v>7106</v>
      </c>
      <c r="X20">
        <v>90</v>
      </c>
      <c r="Y20">
        <v>245</v>
      </c>
    </row>
    <row r="21" spans="1:25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5409</v>
      </c>
      <c r="G21">
        <v>46</v>
      </c>
      <c r="H21">
        <v>495</v>
      </c>
      <c r="I21">
        <v>7518.666666667</v>
      </c>
      <c r="J21">
        <v>7522.75</v>
      </c>
      <c r="K21">
        <f t="shared" si="0"/>
        <v>29</v>
      </c>
      <c r="L21" t="s">
        <v>184</v>
      </c>
      <c r="M21" s="120">
        <v>12643</v>
      </c>
      <c r="N21" s="120">
        <v>5</v>
      </c>
      <c r="O21" s="120">
        <v>229</v>
      </c>
      <c r="P21" s="120">
        <v>621</v>
      </c>
      <c r="Q21" s="126">
        <f t="shared" si="2"/>
        <v>234</v>
      </c>
      <c r="R21">
        <f t="shared" si="1"/>
        <v>-29</v>
      </c>
      <c r="S21" s="123" t="s">
        <v>109</v>
      </c>
      <c r="T21">
        <v>14290</v>
      </c>
      <c r="V21" s="123" t="s">
        <v>184</v>
      </c>
      <c r="W21">
        <v>12639</v>
      </c>
      <c r="X21">
        <v>228</v>
      </c>
      <c r="Y21">
        <v>613</v>
      </c>
    </row>
    <row r="22" spans="1:25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15995</v>
      </c>
      <c r="G22">
        <v>222</v>
      </c>
      <c r="H22">
        <v>1549</v>
      </c>
      <c r="I22">
        <v>20423.333333333</v>
      </c>
      <c r="J22">
        <v>20434</v>
      </c>
      <c r="K22">
        <f t="shared" si="0"/>
        <v>57</v>
      </c>
      <c r="L22" t="s">
        <v>185</v>
      </c>
      <c r="M22" s="120">
        <v>11357</v>
      </c>
      <c r="N22" s="120">
        <v>8</v>
      </c>
      <c r="O22" s="120">
        <v>295</v>
      </c>
      <c r="P22" s="120">
        <v>860</v>
      </c>
      <c r="Q22" s="126">
        <f t="shared" si="2"/>
        <v>303</v>
      </c>
      <c r="R22">
        <f t="shared" si="1"/>
        <v>-57</v>
      </c>
      <c r="S22" s="123" t="s">
        <v>110</v>
      </c>
      <c r="T22">
        <v>13837</v>
      </c>
      <c r="V22" s="123" t="s">
        <v>185</v>
      </c>
      <c r="W22">
        <v>11614</v>
      </c>
      <c r="X22">
        <v>308</v>
      </c>
      <c r="Y22">
        <v>713</v>
      </c>
    </row>
    <row r="23" spans="1:25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5153</v>
      </c>
      <c r="G23">
        <v>42</v>
      </c>
      <c r="H23">
        <v>416</v>
      </c>
      <c r="I23">
        <v>7382.666666667</v>
      </c>
      <c r="J23">
        <v>7386.5</v>
      </c>
      <c r="K23">
        <f t="shared" si="0"/>
        <v>36</v>
      </c>
      <c r="L23" t="s">
        <v>186</v>
      </c>
      <c r="M23" s="120">
        <v>5409</v>
      </c>
      <c r="N23" s="120">
        <v>3</v>
      </c>
      <c r="O23" s="120">
        <v>43</v>
      </c>
      <c r="P23" s="120">
        <v>495</v>
      </c>
      <c r="Q23" s="126">
        <f t="shared" si="2"/>
        <v>46</v>
      </c>
      <c r="R23">
        <f t="shared" si="1"/>
        <v>-36</v>
      </c>
      <c r="S23" s="123" t="s">
        <v>111</v>
      </c>
      <c r="T23">
        <v>7150</v>
      </c>
      <c r="V23" s="123" t="s">
        <v>186</v>
      </c>
      <c r="W23">
        <v>5362</v>
      </c>
      <c r="X23">
        <v>43</v>
      </c>
      <c r="Y23">
        <v>516</v>
      </c>
    </row>
    <row r="24" spans="1:25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6526</v>
      </c>
      <c r="G24">
        <v>77</v>
      </c>
      <c r="H24">
        <v>429</v>
      </c>
      <c r="I24">
        <v>7981.333333333</v>
      </c>
      <c r="J24">
        <v>7984.75</v>
      </c>
      <c r="K24">
        <f t="shared" si="0"/>
        <v>35</v>
      </c>
      <c r="L24" t="s">
        <v>187</v>
      </c>
      <c r="M24" s="120">
        <v>15995</v>
      </c>
      <c r="N24" s="120">
        <v>2</v>
      </c>
      <c r="O24" s="120">
        <v>220</v>
      </c>
      <c r="P24" s="120">
        <v>1549</v>
      </c>
      <c r="Q24" s="126">
        <f t="shared" si="2"/>
        <v>222</v>
      </c>
      <c r="R24">
        <f t="shared" si="1"/>
        <v>-35</v>
      </c>
      <c r="S24" s="123" t="s">
        <v>112</v>
      </c>
      <c r="T24">
        <v>19379</v>
      </c>
      <c r="V24" s="123" t="s">
        <v>187</v>
      </c>
      <c r="W24">
        <v>15949</v>
      </c>
      <c r="X24">
        <v>227</v>
      </c>
      <c r="Y24">
        <v>1444</v>
      </c>
    </row>
    <row r="25" spans="1:25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103082</v>
      </c>
      <c r="G25">
        <v>2697</v>
      </c>
      <c r="H25">
        <v>28019</v>
      </c>
      <c r="I25">
        <v>121311.333333333</v>
      </c>
      <c r="J25">
        <v>121370</v>
      </c>
      <c r="K25">
        <f t="shared" si="0"/>
        <v>36</v>
      </c>
      <c r="L25" t="s">
        <v>188</v>
      </c>
      <c r="M25" s="120">
        <v>9745</v>
      </c>
      <c r="N25" s="120">
        <v>9</v>
      </c>
      <c r="O25" s="120">
        <v>160</v>
      </c>
      <c r="P25" s="120">
        <v>547</v>
      </c>
      <c r="Q25" s="126">
        <f t="shared" si="2"/>
        <v>169</v>
      </c>
      <c r="R25">
        <f t="shared" si="1"/>
        <v>-36</v>
      </c>
      <c r="S25" s="123" t="s">
        <v>113</v>
      </c>
      <c r="T25">
        <v>11348</v>
      </c>
      <c r="V25" s="123" t="s">
        <v>188</v>
      </c>
      <c r="W25">
        <v>9934</v>
      </c>
      <c r="X25">
        <v>167</v>
      </c>
      <c r="Y25">
        <v>529</v>
      </c>
    </row>
    <row r="26" spans="1:25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11237</v>
      </c>
      <c r="G26">
        <v>78</v>
      </c>
      <c r="H26">
        <v>537</v>
      </c>
      <c r="I26">
        <v>10757.666666667</v>
      </c>
      <c r="J26">
        <v>10762.5</v>
      </c>
      <c r="K26">
        <f t="shared" si="0"/>
        <v>237</v>
      </c>
      <c r="L26" t="s">
        <v>189</v>
      </c>
      <c r="M26" s="120">
        <v>5153</v>
      </c>
      <c r="N26" s="120">
        <v>3</v>
      </c>
      <c r="O26" s="120">
        <v>39</v>
      </c>
      <c r="P26" s="120">
        <v>416</v>
      </c>
      <c r="Q26" s="126">
        <f t="shared" si="2"/>
        <v>42</v>
      </c>
      <c r="R26">
        <f t="shared" si="1"/>
        <v>-237</v>
      </c>
      <c r="S26" s="123" t="s">
        <v>116</v>
      </c>
      <c r="T26">
        <v>7054</v>
      </c>
      <c r="V26" s="123" t="s">
        <v>189</v>
      </c>
      <c r="W26">
        <v>5171</v>
      </c>
      <c r="X26">
        <v>35</v>
      </c>
      <c r="Y26">
        <v>373</v>
      </c>
    </row>
    <row r="27" spans="1:25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7246</v>
      </c>
      <c r="G27">
        <v>122</v>
      </c>
      <c r="H27">
        <v>603</v>
      </c>
      <c r="I27">
        <v>8900.666666667</v>
      </c>
      <c r="J27">
        <v>8906.5</v>
      </c>
      <c r="K27">
        <f t="shared" si="0"/>
        <v>221</v>
      </c>
      <c r="L27" t="s">
        <v>190</v>
      </c>
      <c r="M27" s="120">
        <v>6526</v>
      </c>
      <c r="N27" s="120">
        <v>2</v>
      </c>
      <c r="O27" s="120">
        <v>75</v>
      </c>
      <c r="P27" s="120">
        <v>429</v>
      </c>
      <c r="Q27" s="126">
        <f t="shared" si="2"/>
        <v>77</v>
      </c>
      <c r="R27">
        <f t="shared" si="1"/>
        <v>-221</v>
      </c>
      <c r="S27" s="123" t="s">
        <v>117</v>
      </c>
      <c r="T27">
        <v>7648</v>
      </c>
      <c r="V27" s="123" t="s">
        <v>190</v>
      </c>
      <c r="W27">
        <v>6494</v>
      </c>
      <c r="X27">
        <v>73</v>
      </c>
      <c r="Y27">
        <v>507</v>
      </c>
    </row>
    <row r="28" spans="1:25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15890</v>
      </c>
      <c r="G28">
        <v>83</v>
      </c>
      <c r="H28">
        <v>1146</v>
      </c>
      <c r="I28">
        <v>18239.333333333</v>
      </c>
      <c r="J28">
        <v>18248.75</v>
      </c>
      <c r="K28">
        <f t="shared" si="0"/>
        <v>231</v>
      </c>
      <c r="L28" t="s">
        <v>191</v>
      </c>
      <c r="M28" s="120">
        <v>4839</v>
      </c>
      <c r="N28" s="120">
        <v>0</v>
      </c>
      <c r="O28" s="120">
        <v>35</v>
      </c>
      <c r="P28" s="120">
        <v>563</v>
      </c>
      <c r="Q28" s="126">
        <f t="shared" si="2"/>
        <v>35</v>
      </c>
      <c r="R28">
        <f t="shared" si="1"/>
        <v>-231</v>
      </c>
      <c r="S28" s="123" t="s">
        <v>118</v>
      </c>
      <c r="T28">
        <v>7461</v>
      </c>
      <c r="V28" s="123" t="s">
        <v>191</v>
      </c>
      <c r="W28">
        <v>4945</v>
      </c>
      <c r="X28">
        <v>37</v>
      </c>
      <c r="Y28">
        <v>568</v>
      </c>
    </row>
    <row r="29" spans="1:25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5529</v>
      </c>
      <c r="G29">
        <v>29</v>
      </c>
      <c r="H29">
        <v>289</v>
      </c>
      <c r="I29">
        <v>7762</v>
      </c>
      <c r="J29">
        <v>7765.5</v>
      </c>
      <c r="K29">
        <f t="shared" si="0"/>
        <v>-102</v>
      </c>
      <c r="L29" t="s">
        <v>192</v>
      </c>
      <c r="M29" s="120">
        <v>103082</v>
      </c>
      <c r="N29" s="120">
        <v>160</v>
      </c>
      <c r="O29" s="120">
        <v>2537</v>
      </c>
      <c r="P29" s="120">
        <v>28019</v>
      </c>
      <c r="Q29" s="126">
        <f t="shared" si="2"/>
        <v>2697</v>
      </c>
      <c r="R29">
        <f t="shared" si="1"/>
        <v>102</v>
      </c>
      <c r="S29" s="123" t="s">
        <v>119</v>
      </c>
      <c r="T29">
        <v>116074</v>
      </c>
      <c r="V29" s="123" t="s">
        <v>192</v>
      </c>
      <c r="W29">
        <v>101942</v>
      </c>
      <c r="X29">
        <v>2565</v>
      </c>
      <c r="Y29">
        <v>29188</v>
      </c>
    </row>
    <row r="30" spans="1:25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11357</v>
      </c>
      <c r="G30">
        <v>303</v>
      </c>
      <c r="H30">
        <v>860</v>
      </c>
      <c r="I30">
        <v>14870.333333333</v>
      </c>
      <c r="J30">
        <v>14877.75</v>
      </c>
      <c r="K30">
        <f t="shared" si="0"/>
        <v>-118</v>
      </c>
      <c r="L30" t="s">
        <v>193</v>
      </c>
      <c r="M30" s="120">
        <v>13893</v>
      </c>
      <c r="N30" s="120">
        <v>19</v>
      </c>
      <c r="O30" s="120">
        <v>455</v>
      </c>
      <c r="P30" s="120">
        <v>1121</v>
      </c>
      <c r="Q30" s="126">
        <f t="shared" si="2"/>
        <v>474</v>
      </c>
      <c r="R30">
        <f t="shared" si="1"/>
        <v>118</v>
      </c>
      <c r="S30" s="123" t="s">
        <v>120</v>
      </c>
      <c r="T30">
        <v>18681</v>
      </c>
      <c r="V30" s="123" t="s">
        <v>193</v>
      </c>
      <c r="W30">
        <v>14100</v>
      </c>
      <c r="X30">
        <v>458</v>
      </c>
      <c r="Y30">
        <v>1066</v>
      </c>
    </row>
    <row r="31" spans="1:25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4276</v>
      </c>
      <c r="G31">
        <v>81</v>
      </c>
      <c r="H31">
        <v>253</v>
      </c>
      <c r="I31">
        <v>6667.333333333</v>
      </c>
      <c r="J31">
        <v>6671.25</v>
      </c>
      <c r="K31">
        <f t="shared" si="0"/>
        <v>4</v>
      </c>
      <c r="L31" t="s">
        <v>194</v>
      </c>
      <c r="M31" s="120">
        <v>7603</v>
      </c>
      <c r="N31" s="120">
        <v>4</v>
      </c>
      <c r="O31" s="120">
        <v>38</v>
      </c>
      <c r="P31" s="120">
        <v>480</v>
      </c>
      <c r="Q31" s="126">
        <f t="shared" si="2"/>
        <v>42</v>
      </c>
      <c r="R31">
        <f t="shared" si="1"/>
        <v>-4</v>
      </c>
      <c r="S31" s="123" t="s">
        <v>121</v>
      </c>
      <c r="T31">
        <v>9931</v>
      </c>
      <c r="V31" s="123" t="s">
        <v>194</v>
      </c>
      <c r="W31">
        <v>7656</v>
      </c>
      <c r="X31">
        <v>38</v>
      </c>
      <c r="Y31">
        <v>514</v>
      </c>
    </row>
    <row r="32" spans="1:25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8574</v>
      </c>
      <c r="G32">
        <v>155</v>
      </c>
      <c r="H32">
        <v>469</v>
      </c>
      <c r="I32">
        <v>9794.666666667</v>
      </c>
      <c r="J32">
        <v>9798.25</v>
      </c>
      <c r="K32">
        <f t="shared" si="0"/>
        <v>33</v>
      </c>
      <c r="L32" t="s">
        <v>195</v>
      </c>
      <c r="M32" s="120">
        <v>4276</v>
      </c>
      <c r="N32" s="120">
        <v>4</v>
      </c>
      <c r="O32" s="120">
        <v>77</v>
      </c>
      <c r="P32" s="120">
        <v>253</v>
      </c>
      <c r="Q32" s="126">
        <f t="shared" si="2"/>
        <v>81</v>
      </c>
      <c r="R32">
        <f t="shared" si="1"/>
        <v>-33</v>
      </c>
      <c r="S32" s="123" t="s">
        <v>122</v>
      </c>
      <c r="T32">
        <v>6483</v>
      </c>
      <c r="V32" s="123" t="s">
        <v>195</v>
      </c>
      <c r="W32">
        <v>4222</v>
      </c>
      <c r="X32">
        <v>78</v>
      </c>
      <c r="Y32">
        <v>241</v>
      </c>
    </row>
    <row r="33" spans="1:25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5833</v>
      </c>
      <c r="G33">
        <v>60</v>
      </c>
      <c r="H33">
        <v>423</v>
      </c>
      <c r="I33">
        <v>9112.333333333</v>
      </c>
      <c r="J33">
        <v>9120.75</v>
      </c>
      <c r="K33">
        <f t="shared" si="0"/>
        <v>-339</v>
      </c>
      <c r="L33" t="s">
        <v>196</v>
      </c>
      <c r="M33" s="120">
        <v>5713</v>
      </c>
      <c r="N33" s="120">
        <v>8</v>
      </c>
      <c r="O33" s="120">
        <v>224</v>
      </c>
      <c r="P33" s="120">
        <v>145</v>
      </c>
      <c r="Q33" s="126">
        <f t="shared" si="2"/>
        <v>232</v>
      </c>
      <c r="R33">
        <f t="shared" si="1"/>
        <v>339</v>
      </c>
      <c r="S33" s="123" t="s">
        <v>123</v>
      </c>
      <c r="T33">
        <v>7477</v>
      </c>
      <c r="V33" s="123" t="s">
        <v>196</v>
      </c>
      <c r="W33">
        <v>5828</v>
      </c>
      <c r="X33">
        <v>231</v>
      </c>
      <c r="Y33">
        <v>169</v>
      </c>
    </row>
    <row r="34" spans="1:25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17994</v>
      </c>
      <c r="G34">
        <v>197</v>
      </c>
      <c r="H34">
        <v>1251</v>
      </c>
      <c r="I34">
        <v>25010.333333333</v>
      </c>
      <c r="J34">
        <v>25023.5</v>
      </c>
      <c r="K34">
        <f aca="true" t="shared" si="3" ref="K34:K65">+B34-LEFT(L34,5)</f>
        <v>-289</v>
      </c>
      <c r="L34" t="s">
        <v>197</v>
      </c>
      <c r="M34" s="120">
        <v>27151</v>
      </c>
      <c r="N34" s="120">
        <v>36</v>
      </c>
      <c r="O34" s="120">
        <v>654</v>
      </c>
      <c r="P34" s="120">
        <v>3964</v>
      </c>
      <c r="Q34" s="126">
        <f t="shared" si="2"/>
        <v>690</v>
      </c>
      <c r="R34">
        <f aca="true" t="shared" si="4" ref="R34:R65">+S34-B34</f>
        <v>289</v>
      </c>
      <c r="S34" s="123" t="s">
        <v>124</v>
      </c>
      <c r="T34">
        <v>31816</v>
      </c>
      <c r="V34" s="123" t="s">
        <v>197</v>
      </c>
      <c r="W34">
        <v>26762</v>
      </c>
      <c r="X34">
        <v>663</v>
      </c>
      <c r="Y34">
        <v>4080</v>
      </c>
    </row>
    <row r="35" spans="1:25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27151</v>
      </c>
      <c r="G35">
        <v>690</v>
      </c>
      <c r="H35">
        <v>3964</v>
      </c>
      <c r="I35">
        <v>33391.333333333</v>
      </c>
      <c r="J35">
        <v>33407.5</v>
      </c>
      <c r="K35">
        <f t="shared" si="3"/>
        <v>-6</v>
      </c>
      <c r="L35" t="s">
        <v>198</v>
      </c>
      <c r="M35" s="120">
        <v>8757</v>
      </c>
      <c r="N35" s="120">
        <v>10</v>
      </c>
      <c r="O35" s="120">
        <v>192</v>
      </c>
      <c r="P35" s="120">
        <v>298</v>
      </c>
      <c r="Q35" s="126">
        <f t="shared" si="2"/>
        <v>202</v>
      </c>
      <c r="R35">
        <f t="shared" si="4"/>
        <v>6</v>
      </c>
      <c r="S35" s="123" t="s">
        <v>125</v>
      </c>
      <c r="T35">
        <v>9591</v>
      </c>
      <c r="V35" s="123" t="s">
        <v>198</v>
      </c>
      <c r="W35">
        <v>8759</v>
      </c>
      <c r="X35">
        <v>198</v>
      </c>
      <c r="Y35">
        <v>256</v>
      </c>
    </row>
    <row r="36" spans="1:25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14286</v>
      </c>
      <c r="G36">
        <v>181</v>
      </c>
      <c r="H36">
        <v>728</v>
      </c>
      <c r="I36">
        <v>19354.666666667</v>
      </c>
      <c r="J36">
        <v>19364</v>
      </c>
      <c r="K36">
        <f t="shared" si="3"/>
        <v>276</v>
      </c>
      <c r="L36" t="s">
        <v>199</v>
      </c>
      <c r="M36" s="120">
        <v>8226</v>
      </c>
      <c r="N36" s="120">
        <v>7</v>
      </c>
      <c r="O36" s="120">
        <v>145</v>
      </c>
      <c r="P36" s="120">
        <v>467</v>
      </c>
      <c r="Q36" s="126">
        <f t="shared" si="2"/>
        <v>152</v>
      </c>
      <c r="R36">
        <f t="shared" si="4"/>
        <v>-276</v>
      </c>
      <c r="S36" s="123" t="s">
        <v>126</v>
      </c>
      <c r="T36">
        <v>10033</v>
      </c>
      <c r="V36" s="123" t="s">
        <v>199</v>
      </c>
      <c r="W36">
        <v>8422</v>
      </c>
      <c r="X36">
        <v>150</v>
      </c>
      <c r="Y36">
        <v>380</v>
      </c>
    </row>
    <row r="37" spans="1:25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5954</v>
      </c>
      <c r="G37">
        <v>63</v>
      </c>
      <c r="H37">
        <v>333</v>
      </c>
      <c r="I37">
        <v>7144.666666667</v>
      </c>
      <c r="J37">
        <v>7150.25</v>
      </c>
      <c r="K37">
        <f t="shared" si="3"/>
        <v>276</v>
      </c>
      <c r="L37" t="s">
        <v>200</v>
      </c>
      <c r="M37" s="120">
        <v>8574</v>
      </c>
      <c r="N37" s="120">
        <v>4</v>
      </c>
      <c r="O37" s="120">
        <v>151</v>
      </c>
      <c r="P37" s="120">
        <v>469</v>
      </c>
      <c r="Q37" s="126">
        <f t="shared" si="2"/>
        <v>155</v>
      </c>
      <c r="R37">
        <f t="shared" si="4"/>
        <v>-276</v>
      </c>
      <c r="S37" s="123" t="s">
        <v>127</v>
      </c>
      <c r="T37">
        <v>9287</v>
      </c>
      <c r="V37" s="123" t="s">
        <v>200</v>
      </c>
      <c r="W37">
        <v>8578</v>
      </c>
      <c r="X37">
        <v>171</v>
      </c>
      <c r="Y37">
        <v>408</v>
      </c>
    </row>
    <row r="38" spans="1:25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6009</v>
      </c>
      <c r="G38">
        <v>147</v>
      </c>
      <c r="H38">
        <v>449</v>
      </c>
      <c r="I38">
        <v>9090.666666667</v>
      </c>
      <c r="J38">
        <v>9095</v>
      </c>
      <c r="K38">
        <f t="shared" si="3"/>
        <v>-391</v>
      </c>
      <c r="L38" t="s">
        <v>201</v>
      </c>
      <c r="M38" s="120">
        <v>7737</v>
      </c>
      <c r="N38" s="120">
        <v>7</v>
      </c>
      <c r="O38" s="120">
        <v>127</v>
      </c>
      <c r="P38" s="120">
        <v>179</v>
      </c>
      <c r="Q38" s="126">
        <f t="shared" si="2"/>
        <v>134</v>
      </c>
      <c r="R38">
        <f t="shared" si="4"/>
        <v>391</v>
      </c>
      <c r="S38" s="123" t="s">
        <v>128</v>
      </c>
      <c r="T38">
        <v>25601</v>
      </c>
      <c r="V38" s="123" t="s">
        <v>201</v>
      </c>
      <c r="W38">
        <v>7829</v>
      </c>
      <c r="X38">
        <v>122</v>
      </c>
      <c r="Y38">
        <v>193</v>
      </c>
    </row>
    <row r="39" spans="1:25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7997</v>
      </c>
      <c r="G39">
        <v>141</v>
      </c>
      <c r="H39">
        <v>635</v>
      </c>
      <c r="I39">
        <v>14453.333333333</v>
      </c>
      <c r="J39">
        <v>14460</v>
      </c>
      <c r="K39">
        <f t="shared" si="3"/>
        <v>-228</v>
      </c>
      <c r="L39" t="s">
        <v>202</v>
      </c>
      <c r="M39" s="120">
        <v>6619</v>
      </c>
      <c r="N39" s="120">
        <v>10</v>
      </c>
      <c r="O39" s="120">
        <v>119</v>
      </c>
      <c r="P39" s="120">
        <v>438</v>
      </c>
      <c r="Q39" s="126">
        <f t="shared" si="2"/>
        <v>129</v>
      </c>
      <c r="R39">
        <f t="shared" si="4"/>
        <v>228</v>
      </c>
      <c r="S39" s="123" t="s">
        <v>129</v>
      </c>
      <c r="T39">
        <v>8964</v>
      </c>
      <c r="V39" s="123" t="s">
        <v>202</v>
      </c>
      <c r="W39">
        <v>6689</v>
      </c>
      <c r="X39">
        <v>117</v>
      </c>
      <c r="Y39">
        <v>450</v>
      </c>
    </row>
    <row r="40" spans="1:25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8226</v>
      </c>
      <c r="G40">
        <v>152</v>
      </c>
      <c r="H40">
        <v>467</v>
      </c>
      <c r="I40">
        <v>10564.666666667</v>
      </c>
      <c r="J40">
        <v>10571.5</v>
      </c>
      <c r="K40">
        <f t="shared" si="3"/>
        <v>-62</v>
      </c>
      <c r="L40" t="s">
        <v>203</v>
      </c>
      <c r="M40" s="120">
        <v>6909</v>
      </c>
      <c r="N40" s="120">
        <v>15</v>
      </c>
      <c r="O40" s="120">
        <v>253</v>
      </c>
      <c r="P40" s="120">
        <v>278</v>
      </c>
      <c r="Q40" s="126">
        <f t="shared" si="2"/>
        <v>268</v>
      </c>
      <c r="R40">
        <f t="shared" si="4"/>
        <v>62</v>
      </c>
      <c r="S40" s="123" t="s">
        <v>131</v>
      </c>
      <c r="T40">
        <v>12610</v>
      </c>
      <c r="V40" s="123" t="s">
        <v>203</v>
      </c>
      <c r="W40">
        <v>6889</v>
      </c>
      <c r="X40">
        <v>263</v>
      </c>
      <c r="Y40">
        <v>257</v>
      </c>
    </row>
    <row r="41" spans="1:25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16651</v>
      </c>
      <c r="G41">
        <v>425</v>
      </c>
      <c r="H41">
        <v>1645</v>
      </c>
      <c r="I41">
        <v>21338.666666667</v>
      </c>
      <c r="J41">
        <v>21350.5</v>
      </c>
      <c r="K41">
        <f t="shared" si="3"/>
        <v>203</v>
      </c>
      <c r="L41" t="s">
        <v>204</v>
      </c>
      <c r="M41" s="120">
        <v>3023</v>
      </c>
      <c r="N41" s="120">
        <v>0</v>
      </c>
      <c r="O41" s="120">
        <v>5</v>
      </c>
      <c r="P41" s="120">
        <v>484</v>
      </c>
      <c r="Q41" s="126">
        <f t="shared" si="2"/>
        <v>5</v>
      </c>
      <c r="R41">
        <f t="shared" si="4"/>
        <v>-203</v>
      </c>
      <c r="S41" s="123" t="s">
        <v>132</v>
      </c>
      <c r="T41">
        <v>4355</v>
      </c>
      <c r="V41" s="123" t="s">
        <v>204</v>
      </c>
      <c r="W41">
        <v>3095</v>
      </c>
      <c r="X41">
        <v>6</v>
      </c>
      <c r="Y41">
        <v>424</v>
      </c>
    </row>
    <row r="42" spans="1:25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6190</v>
      </c>
      <c r="G42">
        <v>168</v>
      </c>
      <c r="H42">
        <v>303</v>
      </c>
      <c r="I42">
        <v>14916.333333333</v>
      </c>
      <c r="J42">
        <v>14923.25</v>
      </c>
      <c r="K42">
        <f t="shared" si="3"/>
        <v>30</v>
      </c>
      <c r="L42" t="s">
        <v>205</v>
      </c>
      <c r="M42" s="120">
        <v>20631</v>
      </c>
      <c r="N42" s="120">
        <v>29</v>
      </c>
      <c r="O42" s="120">
        <v>514</v>
      </c>
      <c r="P42" s="120">
        <v>564</v>
      </c>
      <c r="Q42" s="126">
        <f t="shared" si="2"/>
        <v>543</v>
      </c>
      <c r="R42">
        <f t="shared" si="4"/>
        <v>-30</v>
      </c>
      <c r="S42" s="123" t="s">
        <v>133</v>
      </c>
      <c r="T42">
        <v>25262</v>
      </c>
      <c r="V42" s="123" t="s">
        <v>205</v>
      </c>
      <c r="W42">
        <v>20666</v>
      </c>
      <c r="X42">
        <v>510</v>
      </c>
      <c r="Y42">
        <v>574</v>
      </c>
    </row>
    <row r="43" spans="1:25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161689</v>
      </c>
      <c r="G43">
        <v>5159</v>
      </c>
      <c r="H43">
        <v>23975</v>
      </c>
      <c r="I43">
        <v>266539.666666667</v>
      </c>
      <c r="J43">
        <v>266657.25</v>
      </c>
      <c r="K43">
        <f t="shared" si="3"/>
        <v>329</v>
      </c>
      <c r="L43" t="s">
        <v>206</v>
      </c>
      <c r="M43" s="120">
        <v>5489</v>
      </c>
      <c r="N43" s="120">
        <v>0</v>
      </c>
      <c r="O43" s="120">
        <v>27</v>
      </c>
      <c r="P43" s="120">
        <v>333</v>
      </c>
      <c r="Q43" s="126">
        <f t="shared" si="2"/>
        <v>27</v>
      </c>
      <c r="R43">
        <f t="shared" si="4"/>
        <v>-329</v>
      </c>
      <c r="S43" s="123" t="s">
        <v>134</v>
      </c>
      <c r="T43">
        <v>7007</v>
      </c>
      <c r="V43" s="123" t="s">
        <v>206</v>
      </c>
      <c r="W43">
        <v>5495</v>
      </c>
      <c r="X43">
        <v>29</v>
      </c>
      <c r="Y43">
        <v>352</v>
      </c>
    </row>
    <row r="44" spans="1:25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6619</v>
      </c>
      <c r="G44">
        <v>129</v>
      </c>
      <c r="H44">
        <v>438</v>
      </c>
      <c r="I44">
        <v>9425.333333333</v>
      </c>
      <c r="J44">
        <v>9429</v>
      </c>
      <c r="K44">
        <f t="shared" si="3"/>
        <v>-85</v>
      </c>
      <c r="L44" t="s">
        <v>207</v>
      </c>
      <c r="M44" s="120">
        <v>6190</v>
      </c>
      <c r="N44" s="120">
        <v>9</v>
      </c>
      <c r="O44" s="120">
        <v>159</v>
      </c>
      <c r="P44" s="120">
        <v>303</v>
      </c>
      <c r="Q44" s="126">
        <f t="shared" si="2"/>
        <v>168</v>
      </c>
      <c r="R44">
        <f t="shared" si="4"/>
        <v>85</v>
      </c>
      <c r="S44" s="123" t="s">
        <v>135</v>
      </c>
      <c r="T44">
        <v>14187</v>
      </c>
      <c r="V44" s="123" t="s">
        <v>207</v>
      </c>
      <c r="W44">
        <v>6285</v>
      </c>
      <c r="X44">
        <v>164</v>
      </c>
      <c r="Y44">
        <v>348</v>
      </c>
    </row>
    <row r="45" spans="1:25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18759</v>
      </c>
      <c r="G45">
        <v>461</v>
      </c>
      <c r="H45">
        <v>1137</v>
      </c>
      <c r="I45">
        <v>20644.333333333</v>
      </c>
      <c r="J45">
        <v>20652.25</v>
      </c>
      <c r="K45">
        <f t="shared" si="3"/>
        <v>72</v>
      </c>
      <c r="L45" t="s">
        <v>208</v>
      </c>
      <c r="M45" s="120">
        <v>13113</v>
      </c>
      <c r="N45" s="120">
        <v>19</v>
      </c>
      <c r="O45" s="120">
        <v>159</v>
      </c>
      <c r="P45" s="120">
        <v>356</v>
      </c>
      <c r="Q45" s="126">
        <f t="shared" si="2"/>
        <v>178</v>
      </c>
      <c r="R45">
        <f t="shared" si="4"/>
        <v>-72</v>
      </c>
      <c r="S45" s="123" t="s">
        <v>138</v>
      </c>
      <c r="T45">
        <v>9799</v>
      </c>
      <c r="V45" s="123" t="s">
        <v>208</v>
      </c>
      <c r="W45">
        <v>12952</v>
      </c>
      <c r="X45">
        <v>167</v>
      </c>
      <c r="Y45">
        <v>303</v>
      </c>
    </row>
    <row r="46" spans="1:25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7058</v>
      </c>
      <c r="G46">
        <v>193</v>
      </c>
      <c r="H46">
        <v>443</v>
      </c>
      <c r="I46">
        <v>10044.333333333</v>
      </c>
      <c r="J46">
        <v>10050.75</v>
      </c>
      <c r="K46">
        <f t="shared" si="3"/>
        <v>-541</v>
      </c>
      <c r="L46" t="s">
        <v>209</v>
      </c>
      <c r="M46" s="120">
        <v>11237</v>
      </c>
      <c r="N46" s="120">
        <v>3</v>
      </c>
      <c r="O46" s="120">
        <v>75</v>
      </c>
      <c r="P46" s="120">
        <v>537</v>
      </c>
      <c r="Q46" s="126">
        <f t="shared" si="2"/>
        <v>78</v>
      </c>
      <c r="R46">
        <f t="shared" si="4"/>
        <v>541</v>
      </c>
      <c r="S46" s="123" t="s">
        <v>139</v>
      </c>
      <c r="T46">
        <v>10079</v>
      </c>
      <c r="V46" s="123" t="s">
        <v>209</v>
      </c>
      <c r="W46">
        <v>11262</v>
      </c>
      <c r="X46">
        <v>78</v>
      </c>
      <c r="Y46">
        <v>508</v>
      </c>
    </row>
    <row r="47" spans="1:25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4630</v>
      </c>
      <c r="G47">
        <v>177</v>
      </c>
      <c r="H47">
        <v>302</v>
      </c>
      <c r="I47">
        <v>6631</v>
      </c>
      <c r="J47">
        <v>6632.25</v>
      </c>
      <c r="K47">
        <f t="shared" si="3"/>
        <v>-482</v>
      </c>
      <c r="L47" t="s">
        <v>210</v>
      </c>
      <c r="M47" s="120">
        <v>4890</v>
      </c>
      <c r="N47" s="120">
        <v>5</v>
      </c>
      <c r="O47" s="120">
        <v>75</v>
      </c>
      <c r="P47" s="120">
        <v>209</v>
      </c>
      <c r="Q47" s="126">
        <f t="shared" si="2"/>
        <v>80</v>
      </c>
      <c r="R47">
        <f t="shared" si="4"/>
        <v>482</v>
      </c>
      <c r="S47" s="123" t="s">
        <v>140</v>
      </c>
      <c r="T47">
        <v>5564</v>
      </c>
      <c r="V47" s="123" t="s">
        <v>210</v>
      </c>
      <c r="W47">
        <v>4811</v>
      </c>
      <c r="X47">
        <v>77</v>
      </c>
      <c r="Y47">
        <v>262</v>
      </c>
    </row>
    <row r="48" spans="1:25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7259</v>
      </c>
      <c r="G48">
        <v>137</v>
      </c>
      <c r="H48">
        <v>376</v>
      </c>
      <c r="I48">
        <v>8879</v>
      </c>
      <c r="J48">
        <v>8885.25</v>
      </c>
      <c r="K48">
        <f t="shared" si="3"/>
        <v>-370</v>
      </c>
      <c r="L48" t="s">
        <v>211</v>
      </c>
      <c r="M48" s="120">
        <v>7246</v>
      </c>
      <c r="N48" s="120">
        <v>5</v>
      </c>
      <c r="O48" s="120">
        <v>117</v>
      </c>
      <c r="P48" s="120">
        <v>603</v>
      </c>
      <c r="Q48" s="126">
        <f t="shared" si="2"/>
        <v>122</v>
      </c>
      <c r="R48">
        <f t="shared" si="4"/>
        <v>370</v>
      </c>
      <c r="S48" s="123" t="s">
        <v>142</v>
      </c>
      <c r="T48">
        <v>8382</v>
      </c>
      <c r="V48" s="123" t="s">
        <v>211</v>
      </c>
      <c r="W48">
        <v>7283</v>
      </c>
      <c r="X48">
        <v>127</v>
      </c>
      <c r="Y48">
        <v>535</v>
      </c>
    </row>
    <row r="49" spans="1:25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12643</v>
      </c>
      <c r="G49">
        <v>234</v>
      </c>
      <c r="H49">
        <v>621</v>
      </c>
      <c r="I49">
        <v>15064.333333333</v>
      </c>
      <c r="J49">
        <v>15071.25</v>
      </c>
      <c r="K49">
        <f t="shared" si="3"/>
        <v>-327</v>
      </c>
      <c r="L49" t="s">
        <v>212</v>
      </c>
      <c r="M49" s="120">
        <v>15890</v>
      </c>
      <c r="N49" s="120">
        <v>5</v>
      </c>
      <c r="O49" s="120">
        <v>78</v>
      </c>
      <c r="P49" s="120">
        <v>1146</v>
      </c>
      <c r="Q49" s="126">
        <f t="shared" si="2"/>
        <v>83</v>
      </c>
      <c r="R49">
        <f t="shared" si="4"/>
        <v>327</v>
      </c>
      <c r="S49" s="123" t="s">
        <v>143</v>
      </c>
      <c r="T49">
        <v>17254</v>
      </c>
      <c r="V49" s="123" t="s">
        <v>212</v>
      </c>
      <c r="W49">
        <v>15851</v>
      </c>
      <c r="X49">
        <v>85</v>
      </c>
      <c r="Y49">
        <v>1103</v>
      </c>
    </row>
    <row r="50" spans="1:25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13893</v>
      </c>
      <c r="G50">
        <v>474</v>
      </c>
      <c r="H50">
        <v>1121</v>
      </c>
      <c r="I50">
        <v>19492.333333333</v>
      </c>
      <c r="J50">
        <v>19501.25</v>
      </c>
      <c r="K50">
        <f t="shared" si="3"/>
        <v>-234</v>
      </c>
      <c r="L50" t="s">
        <v>213</v>
      </c>
      <c r="M50" s="120">
        <v>18759</v>
      </c>
      <c r="N50" s="120">
        <v>23</v>
      </c>
      <c r="O50" s="120">
        <v>438</v>
      </c>
      <c r="P50" s="120">
        <v>1137</v>
      </c>
      <c r="Q50" s="126">
        <f t="shared" si="2"/>
        <v>461</v>
      </c>
      <c r="R50">
        <f t="shared" si="4"/>
        <v>234</v>
      </c>
      <c r="S50" s="123" t="s">
        <v>144</v>
      </c>
      <c r="T50">
        <v>20102</v>
      </c>
      <c r="V50" s="123" t="s">
        <v>213</v>
      </c>
      <c r="W50">
        <v>19062</v>
      </c>
      <c r="X50">
        <v>435</v>
      </c>
      <c r="Y50">
        <v>1088</v>
      </c>
    </row>
    <row r="51" spans="1:25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6630</v>
      </c>
      <c r="G51">
        <v>88</v>
      </c>
      <c r="H51">
        <v>347</v>
      </c>
      <c r="I51">
        <v>9624</v>
      </c>
      <c r="J51">
        <v>9629</v>
      </c>
      <c r="K51">
        <f t="shared" si="3"/>
        <v>64</v>
      </c>
      <c r="L51" t="s">
        <v>214</v>
      </c>
      <c r="M51" s="120">
        <v>10005</v>
      </c>
      <c r="N51" s="120">
        <v>12</v>
      </c>
      <c r="O51" s="120">
        <v>244</v>
      </c>
      <c r="P51" s="120">
        <v>272</v>
      </c>
      <c r="Q51" s="126">
        <f t="shared" si="2"/>
        <v>256</v>
      </c>
      <c r="R51">
        <f t="shared" si="4"/>
        <v>-64</v>
      </c>
      <c r="S51" s="123" t="s">
        <v>145</v>
      </c>
      <c r="T51">
        <v>12723</v>
      </c>
      <c r="V51" s="123" t="s">
        <v>214</v>
      </c>
      <c r="W51">
        <v>10238</v>
      </c>
      <c r="X51">
        <v>256</v>
      </c>
      <c r="Y51">
        <v>281</v>
      </c>
    </row>
    <row r="52" spans="1:25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11674</v>
      </c>
      <c r="G52">
        <v>339</v>
      </c>
      <c r="H52">
        <v>942</v>
      </c>
      <c r="I52">
        <v>15906.666666667</v>
      </c>
      <c r="J52">
        <v>15915.25</v>
      </c>
      <c r="K52">
        <f t="shared" si="3"/>
        <v>15</v>
      </c>
      <c r="L52" t="s">
        <v>215</v>
      </c>
      <c r="M52" s="120">
        <v>24983</v>
      </c>
      <c r="N52" s="120">
        <v>14</v>
      </c>
      <c r="O52" s="120">
        <v>577</v>
      </c>
      <c r="P52" s="120">
        <v>1781</v>
      </c>
      <c r="Q52" s="126">
        <f t="shared" si="2"/>
        <v>591</v>
      </c>
      <c r="R52">
        <f t="shared" si="4"/>
        <v>-15</v>
      </c>
      <c r="S52" s="123" t="s">
        <v>146</v>
      </c>
      <c r="T52">
        <v>27799</v>
      </c>
      <c r="V52" s="123" t="s">
        <v>215</v>
      </c>
      <c r="W52">
        <v>26180</v>
      </c>
      <c r="X52">
        <v>597</v>
      </c>
      <c r="Y52">
        <v>1789</v>
      </c>
    </row>
    <row r="53" spans="1:25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9745</v>
      </c>
      <c r="G53">
        <v>169</v>
      </c>
      <c r="H53">
        <v>547</v>
      </c>
      <c r="I53">
        <v>11967</v>
      </c>
      <c r="J53">
        <v>11972.75</v>
      </c>
      <c r="K53">
        <f t="shared" si="3"/>
        <v>-363</v>
      </c>
      <c r="L53" t="s">
        <v>216</v>
      </c>
      <c r="M53" s="120">
        <v>16651</v>
      </c>
      <c r="N53" s="120">
        <v>33</v>
      </c>
      <c r="O53" s="120">
        <v>392</v>
      </c>
      <c r="P53" s="120">
        <v>1645</v>
      </c>
      <c r="Q53" s="126">
        <f t="shared" si="2"/>
        <v>425</v>
      </c>
      <c r="R53">
        <f t="shared" si="4"/>
        <v>363</v>
      </c>
      <c r="S53" s="123" t="s">
        <v>147</v>
      </c>
      <c r="T53">
        <v>19811</v>
      </c>
      <c r="V53" s="123" t="s">
        <v>216</v>
      </c>
      <c r="W53">
        <v>16829</v>
      </c>
      <c r="X53">
        <v>403</v>
      </c>
      <c r="Y53">
        <v>1552</v>
      </c>
    </row>
    <row r="54" spans="1:25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4839</v>
      </c>
      <c r="G54">
        <v>35</v>
      </c>
      <c r="H54">
        <v>563</v>
      </c>
      <c r="I54">
        <v>7975</v>
      </c>
      <c r="J54">
        <v>7979.75</v>
      </c>
      <c r="K54">
        <f t="shared" si="3"/>
        <v>-331</v>
      </c>
      <c r="L54" t="s">
        <v>217</v>
      </c>
      <c r="M54" s="120">
        <v>6630</v>
      </c>
      <c r="N54" s="120">
        <v>2</v>
      </c>
      <c r="O54" s="120">
        <v>86</v>
      </c>
      <c r="P54" s="120">
        <v>347</v>
      </c>
      <c r="Q54" s="126">
        <f t="shared" si="2"/>
        <v>88</v>
      </c>
      <c r="R54">
        <f t="shared" si="4"/>
        <v>331</v>
      </c>
      <c r="S54" s="123" t="s">
        <v>148</v>
      </c>
      <c r="T54">
        <v>9190</v>
      </c>
      <c r="V54" s="123" t="s">
        <v>217</v>
      </c>
      <c r="W54">
        <v>6606</v>
      </c>
      <c r="X54">
        <v>94</v>
      </c>
      <c r="Y54">
        <v>402</v>
      </c>
    </row>
    <row r="55" spans="1:25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5489</v>
      </c>
      <c r="G55">
        <v>27</v>
      </c>
      <c r="H55">
        <v>333</v>
      </c>
      <c r="I55">
        <v>7423.666666667</v>
      </c>
      <c r="J55">
        <v>7427.5</v>
      </c>
      <c r="K55">
        <f t="shared" si="3"/>
        <v>-181</v>
      </c>
      <c r="L55" t="s">
        <v>218</v>
      </c>
      <c r="M55" s="120">
        <v>14286</v>
      </c>
      <c r="N55" s="120">
        <v>5</v>
      </c>
      <c r="O55" s="120">
        <v>176</v>
      </c>
      <c r="P55" s="120">
        <v>728</v>
      </c>
      <c r="Q55" s="126">
        <f t="shared" si="2"/>
        <v>181</v>
      </c>
      <c r="R55">
        <f t="shared" si="4"/>
        <v>181</v>
      </c>
      <c r="S55" s="123" t="s">
        <v>149</v>
      </c>
      <c r="T55">
        <v>18437</v>
      </c>
      <c r="V55" s="123" t="s">
        <v>218</v>
      </c>
      <c r="W55">
        <v>14557</v>
      </c>
      <c r="X55">
        <v>172</v>
      </c>
      <c r="Y55">
        <v>593</v>
      </c>
    </row>
    <row r="56" spans="1:25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5402</v>
      </c>
      <c r="G56">
        <v>26</v>
      </c>
      <c r="H56">
        <v>430</v>
      </c>
      <c r="I56">
        <v>7663</v>
      </c>
      <c r="J56">
        <v>7666.75</v>
      </c>
      <c r="K56">
        <f t="shared" si="3"/>
        <v>27</v>
      </c>
      <c r="L56" t="s">
        <v>219</v>
      </c>
      <c r="M56" s="120">
        <v>11674</v>
      </c>
      <c r="N56" s="120">
        <v>3</v>
      </c>
      <c r="O56" s="120">
        <v>336</v>
      </c>
      <c r="P56" s="120">
        <v>942</v>
      </c>
      <c r="Q56" s="126">
        <f t="shared" si="2"/>
        <v>339</v>
      </c>
      <c r="R56">
        <f t="shared" si="4"/>
        <v>-27</v>
      </c>
      <c r="S56" s="123" t="s">
        <v>150</v>
      </c>
      <c r="T56">
        <v>14823</v>
      </c>
      <c r="V56" s="123" t="s">
        <v>219</v>
      </c>
      <c r="W56">
        <v>11813</v>
      </c>
      <c r="X56">
        <v>328</v>
      </c>
      <c r="Y56">
        <v>924</v>
      </c>
    </row>
    <row r="57" spans="1:25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38238</v>
      </c>
      <c r="G57">
        <v>980</v>
      </c>
      <c r="H57">
        <v>5116</v>
      </c>
      <c r="I57">
        <v>46644.333333333</v>
      </c>
      <c r="J57">
        <v>46672.5</v>
      </c>
      <c r="K57">
        <f t="shared" si="3"/>
        <v>144</v>
      </c>
      <c r="L57" t="s">
        <v>220</v>
      </c>
      <c r="M57" s="120">
        <v>5954</v>
      </c>
      <c r="N57" s="120">
        <v>4</v>
      </c>
      <c r="O57" s="120">
        <v>59</v>
      </c>
      <c r="P57" s="120">
        <v>333</v>
      </c>
      <c r="Q57" s="126">
        <f t="shared" si="2"/>
        <v>63</v>
      </c>
      <c r="R57">
        <f t="shared" si="4"/>
        <v>-144</v>
      </c>
      <c r="S57" s="123" t="s">
        <v>151</v>
      </c>
      <c r="T57">
        <v>6834</v>
      </c>
      <c r="V57" s="123" t="s">
        <v>220</v>
      </c>
      <c r="W57">
        <v>6043</v>
      </c>
      <c r="X57">
        <v>60</v>
      </c>
      <c r="Y57">
        <v>311</v>
      </c>
    </row>
    <row r="58" spans="1:25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21005</v>
      </c>
      <c r="G58">
        <v>655</v>
      </c>
      <c r="H58">
        <v>551</v>
      </c>
      <c r="I58">
        <v>23199</v>
      </c>
      <c r="J58">
        <v>23211.5</v>
      </c>
      <c r="K58">
        <f t="shared" si="3"/>
        <v>-446</v>
      </c>
      <c r="L58" t="s">
        <v>221</v>
      </c>
      <c r="M58" s="120">
        <v>7742</v>
      </c>
      <c r="N58" s="120">
        <v>12</v>
      </c>
      <c r="O58" s="120">
        <v>228</v>
      </c>
      <c r="P58" s="120">
        <v>187</v>
      </c>
      <c r="Q58" s="126">
        <f t="shared" si="2"/>
        <v>240</v>
      </c>
      <c r="R58">
        <f t="shared" si="4"/>
        <v>446</v>
      </c>
      <c r="S58" s="123" t="s">
        <v>152</v>
      </c>
      <c r="T58">
        <v>13269</v>
      </c>
      <c r="V58" s="123" t="s">
        <v>221</v>
      </c>
      <c r="W58">
        <v>7791</v>
      </c>
      <c r="X58">
        <v>193</v>
      </c>
      <c r="Y58">
        <v>268</v>
      </c>
    </row>
    <row r="59" spans="1:25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5713</v>
      </c>
      <c r="G59">
        <v>232</v>
      </c>
      <c r="H59">
        <v>145</v>
      </c>
      <c r="I59">
        <v>7693</v>
      </c>
      <c r="J59">
        <v>7697</v>
      </c>
      <c r="K59">
        <f t="shared" si="3"/>
        <v>-309</v>
      </c>
      <c r="L59" t="s">
        <v>222</v>
      </c>
      <c r="M59" s="120">
        <v>9522</v>
      </c>
      <c r="N59" s="120">
        <v>6</v>
      </c>
      <c r="O59" s="120">
        <v>131</v>
      </c>
      <c r="P59" s="120">
        <v>342</v>
      </c>
      <c r="Q59" s="126">
        <f t="shared" si="2"/>
        <v>137</v>
      </c>
      <c r="R59">
        <f t="shared" si="4"/>
        <v>309</v>
      </c>
      <c r="S59" s="123" t="s">
        <v>153</v>
      </c>
      <c r="T59">
        <v>11099</v>
      </c>
      <c r="V59" s="123" t="s">
        <v>222</v>
      </c>
      <c r="W59">
        <v>8064</v>
      </c>
      <c r="X59">
        <v>133</v>
      </c>
      <c r="Y59">
        <v>345</v>
      </c>
    </row>
    <row r="60" spans="1:25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6909</v>
      </c>
      <c r="G60">
        <v>268</v>
      </c>
      <c r="H60">
        <v>278</v>
      </c>
      <c r="I60">
        <v>12599</v>
      </c>
      <c r="J60">
        <v>12605.5</v>
      </c>
      <c r="K60">
        <f t="shared" si="3"/>
        <v>-247</v>
      </c>
      <c r="L60" t="s">
        <v>223</v>
      </c>
      <c r="M60" s="120">
        <v>5402</v>
      </c>
      <c r="N60" s="120">
        <v>3</v>
      </c>
      <c r="O60" s="120">
        <v>23</v>
      </c>
      <c r="P60" s="120">
        <v>430</v>
      </c>
      <c r="Q60" s="126">
        <f t="shared" si="2"/>
        <v>26</v>
      </c>
      <c r="R60">
        <f t="shared" si="4"/>
        <v>247</v>
      </c>
      <c r="S60" s="123" t="s">
        <v>154</v>
      </c>
      <c r="T60">
        <v>7247</v>
      </c>
      <c r="V60" s="123" t="s">
        <v>223</v>
      </c>
      <c r="W60">
        <v>5441</v>
      </c>
      <c r="X60">
        <v>27</v>
      </c>
      <c r="Y60">
        <v>408</v>
      </c>
    </row>
    <row r="61" spans="1:25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20631</v>
      </c>
      <c r="G61">
        <v>543</v>
      </c>
      <c r="H61">
        <v>564</v>
      </c>
      <c r="I61">
        <v>26406</v>
      </c>
      <c r="J61">
        <v>26421.75</v>
      </c>
      <c r="K61">
        <f t="shared" si="3"/>
        <v>-296</v>
      </c>
      <c r="L61" t="s">
        <v>224</v>
      </c>
      <c r="M61" s="120">
        <v>14469</v>
      </c>
      <c r="N61" s="120">
        <v>7</v>
      </c>
      <c r="O61" s="120">
        <v>299</v>
      </c>
      <c r="P61" s="120">
        <v>689</v>
      </c>
      <c r="Q61" s="126">
        <f t="shared" si="2"/>
        <v>306</v>
      </c>
      <c r="R61">
        <f t="shared" si="4"/>
        <v>296</v>
      </c>
      <c r="S61" s="123" t="s">
        <v>155</v>
      </c>
      <c r="T61">
        <v>17918</v>
      </c>
      <c r="V61" s="123" t="s">
        <v>224</v>
      </c>
      <c r="W61">
        <v>14542</v>
      </c>
      <c r="X61">
        <v>318</v>
      </c>
      <c r="Y61">
        <v>595</v>
      </c>
    </row>
    <row r="62" spans="1:25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7742</v>
      </c>
      <c r="G62">
        <v>240</v>
      </c>
      <c r="H62">
        <v>187</v>
      </c>
      <c r="I62">
        <v>14116</v>
      </c>
      <c r="J62">
        <v>14123</v>
      </c>
      <c r="K62">
        <f t="shared" si="3"/>
        <v>-92</v>
      </c>
      <c r="L62" t="s">
        <v>225</v>
      </c>
      <c r="M62" s="120">
        <v>7922</v>
      </c>
      <c r="N62" s="120">
        <v>4</v>
      </c>
      <c r="O62" s="120">
        <v>48</v>
      </c>
      <c r="P62" s="120">
        <v>828</v>
      </c>
      <c r="Q62" s="126">
        <f t="shared" si="2"/>
        <v>52</v>
      </c>
      <c r="R62">
        <f t="shared" si="4"/>
        <v>92</v>
      </c>
      <c r="S62" s="123" t="s">
        <v>156</v>
      </c>
      <c r="T62">
        <v>13348</v>
      </c>
      <c r="V62" s="123" t="s">
        <v>225</v>
      </c>
      <c r="W62">
        <v>7919</v>
      </c>
      <c r="X62">
        <v>50</v>
      </c>
      <c r="Y62">
        <v>898</v>
      </c>
    </row>
    <row r="63" spans="1:25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34531</v>
      </c>
      <c r="G63">
        <v>993</v>
      </c>
      <c r="H63">
        <v>963</v>
      </c>
      <c r="I63">
        <v>58502.666666667</v>
      </c>
      <c r="J63">
        <v>58529</v>
      </c>
      <c r="K63">
        <f t="shared" si="3"/>
        <v>-756</v>
      </c>
      <c r="L63" t="s">
        <v>226</v>
      </c>
      <c r="M63" s="120">
        <v>161689</v>
      </c>
      <c r="N63" s="120">
        <v>386</v>
      </c>
      <c r="O63" s="120">
        <v>4773</v>
      </c>
      <c r="P63" s="120">
        <v>23975</v>
      </c>
      <c r="Q63" s="126">
        <f t="shared" si="2"/>
        <v>5159</v>
      </c>
      <c r="R63">
        <f t="shared" si="4"/>
        <v>756</v>
      </c>
      <c r="S63" s="123" t="s">
        <v>157</v>
      </c>
      <c r="T63">
        <v>257631</v>
      </c>
      <c r="V63" s="123" t="s">
        <v>226</v>
      </c>
      <c r="W63">
        <v>158544</v>
      </c>
      <c r="X63">
        <v>4782</v>
      </c>
      <c r="Y63">
        <v>25686</v>
      </c>
    </row>
    <row r="64" spans="1:25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7737</v>
      </c>
      <c r="G64">
        <v>134</v>
      </c>
      <c r="H64">
        <v>179</v>
      </c>
      <c r="I64">
        <v>26089</v>
      </c>
      <c r="J64">
        <v>26102.5</v>
      </c>
      <c r="K64">
        <f t="shared" si="3"/>
        <v>-411</v>
      </c>
      <c r="L64" t="s">
        <v>227</v>
      </c>
      <c r="M64" s="120">
        <v>38238</v>
      </c>
      <c r="N64" s="120">
        <v>37</v>
      </c>
      <c r="O64" s="120">
        <v>943</v>
      </c>
      <c r="P64" s="120">
        <v>5116</v>
      </c>
      <c r="Q64" s="126">
        <f t="shared" si="2"/>
        <v>980</v>
      </c>
      <c r="R64">
        <f t="shared" si="4"/>
        <v>411</v>
      </c>
      <c r="S64" s="123" t="s">
        <v>158</v>
      </c>
      <c r="T64">
        <v>44667</v>
      </c>
      <c r="V64" s="123" t="s">
        <v>227</v>
      </c>
      <c r="W64">
        <v>37694</v>
      </c>
      <c r="X64">
        <v>981</v>
      </c>
      <c r="Y64">
        <v>5316</v>
      </c>
    </row>
    <row r="65" spans="1:25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10005</v>
      </c>
      <c r="G65">
        <v>256</v>
      </c>
      <c r="H65">
        <v>272</v>
      </c>
      <c r="I65">
        <v>13301.666666667</v>
      </c>
      <c r="J65">
        <v>13308.25</v>
      </c>
      <c r="K65">
        <f t="shared" si="3"/>
        <v>-264</v>
      </c>
      <c r="L65" t="s">
        <v>228</v>
      </c>
      <c r="M65" s="120">
        <v>8399</v>
      </c>
      <c r="N65" s="120">
        <v>15</v>
      </c>
      <c r="O65" s="120">
        <v>55</v>
      </c>
      <c r="P65" s="120">
        <v>755</v>
      </c>
      <c r="Q65" s="126">
        <f t="shared" si="2"/>
        <v>70</v>
      </c>
      <c r="R65">
        <f t="shared" si="4"/>
        <v>264</v>
      </c>
      <c r="S65" s="123" t="s">
        <v>159</v>
      </c>
      <c r="T65">
        <v>10980</v>
      </c>
      <c r="V65" s="123" t="s">
        <v>228</v>
      </c>
      <c r="W65">
        <v>8420</v>
      </c>
      <c r="X65">
        <v>54</v>
      </c>
      <c r="Y65">
        <v>888</v>
      </c>
    </row>
    <row r="66" ht="15">
      <c r="Q66" s="126"/>
    </row>
  </sheetData>
  <sheetProtection/>
  <autoFilter ref="A1:J65">
    <sortState ref="A2:J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Admin</cp:lastModifiedBy>
  <cp:lastPrinted>2012-07-17T19:53:27Z</cp:lastPrinted>
  <dcterms:created xsi:type="dcterms:W3CDTF">2012-07-17T16:53:20Z</dcterms:created>
  <dcterms:modified xsi:type="dcterms:W3CDTF">2024-04-22T19:23:06Z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